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7470" windowHeight="246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5251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C325" i="3" l="1"/>
  <c r="CC95" i="3" l="1"/>
  <c r="CC101" i="3"/>
  <c r="CC322" i="3"/>
  <c r="CC234" i="3"/>
  <c r="CB66" i="3"/>
  <c r="BZ264" i="3"/>
  <c r="BZ234" i="3"/>
  <c r="BZ322" i="3"/>
  <c r="BY66" i="3"/>
  <c r="BZ325" i="3" l="1"/>
  <c r="BW232" i="3"/>
  <c r="BW13" i="3"/>
  <c r="BW217" i="3"/>
  <c r="BW196" i="3"/>
  <c r="BW234" i="3"/>
  <c r="BW322" i="3"/>
  <c r="BW138" i="3"/>
  <c r="BW117" i="3"/>
  <c r="BV66" i="3"/>
  <c r="BW325" i="3" l="1"/>
  <c r="BT108" i="3"/>
  <c r="J111" i="3" l="1"/>
  <c r="BT138" i="3"/>
  <c r="BT234" i="3"/>
  <c r="BT70" i="3"/>
  <c r="BT325" i="3" s="1"/>
  <c r="BT322" i="3"/>
  <c r="BS66" i="3"/>
  <c r="BQ82" i="3" l="1"/>
  <c r="BQ322" i="3"/>
  <c r="BQ66" i="3"/>
  <c r="BQ117" i="3"/>
  <c r="Y307" i="3"/>
  <c r="AA307" i="3" l="1"/>
  <c r="S148" i="3"/>
  <c r="S325" i="3" s="1"/>
  <c r="BQ325" i="3" l="1"/>
  <c r="BP66" i="3"/>
  <c r="BN74" i="3" l="1"/>
  <c r="BN322" i="3"/>
  <c r="BN248" i="3"/>
  <c r="BN186" i="3"/>
  <c r="BN174" i="3"/>
  <c r="BN234" i="3"/>
  <c r="BM66" i="3"/>
  <c r="AO8" i="3"/>
  <c r="BN325" i="3" l="1"/>
  <c r="BK66" i="3"/>
  <c r="BK274" i="3"/>
  <c r="BK189" i="3"/>
  <c r="BK34" i="3"/>
  <c r="BK325" i="3" l="1"/>
  <c r="BJ66" i="3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325" i="3" s="1"/>
  <c r="BH186" i="3"/>
  <c r="H274" i="3"/>
  <c r="I274" i="3" s="1"/>
  <c r="L274" i="3" s="1"/>
  <c r="AA274" i="3"/>
  <c r="I275" i="3"/>
  <c r="L275" i="3" s="1"/>
  <c r="AA275" i="3"/>
  <c r="Y27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BR299" i="3" s="1"/>
  <c r="BU299" i="3" s="1"/>
  <c r="BX299" i="3" s="1"/>
  <c r="CA299" i="3" s="1"/>
  <c r="CD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I38" i="3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66" i="3"/>
  <c r="BD66" i="3"/>
  <c r="BB125" i="3"/>
  <c r="BB126" i="3"/>
  <c r="BB101" i="3"/>
  <c r="BB222" i="3"/>
  <c r="BB174" i="3"/>
  <c r="BA66" i="3"/>
  <c r="M325" i="3"/>
  <c r="O325" i="3"/>
  <c r="P325" i="3"/>
  <c r="Q325" i="3"/>
  <c r="R325" i="3"/>
  <c r="U325" i="3"/>
  <c r="W325" i="3"/>
  <c r="AD325" i="3"/>
  <c r="AY81" i="3"/>
  <c r="AY102" i="3"/>
  <c r="AY222" i="3"/>
  <c r="AX66" i="3"/>
  <c r="AV145" i="3"/>
  <c r="AV102" i="3"/>
  <c r="AV81" i="3"/>
  <c r="AU66" i="3"/>
  <c r="J78" i="3"/>
  <c r="AS220" i="3"/>
  <c r="AS137" i="3"/>
  <c r="AS222" i="3"/>
  <c r="AS221" i="3"/>
  <c r="AS273" i="3"/>
  <c r="AS19" i="3"/>
  <c r="AR66" i="3"/>
  <c r="H220" i="3"/>
  <c r="I120" i="3"/>
  <c r="L120" i="3" s="1"/>
  <c r="AA120" i="3"/>
  <c r="Y120" i="3"/>
  <c r="AP174" i="3"/>
  <c r="AP66" i="3"/>
  <c r="AO66" i="3"/>
  <c r="AM141" i="3"/>
  <c r="AM89" i="3"/>
  <c r="AM138" i="3"/>
  <c r="J324" i="3"/>
  <c r="J322" i="3"/>
  <c r="J321" i="3"/>
  <c r="J319" i="3"/>
  <c r="J316" i="3"/>
  <c r="J315" i="3"/>
  <c r="J314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 s="1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J29" i="3"/>
  <c r="J24" i="3"/>
  <c r="J23" i="3"/>
  <c r="J21" i="3"/>
  <c r="J15" i="3"/>
  <c r="J9" i="3"/>
  <c r="J5" i="3"/>
  <c r="AA161" i="3"/>
  <c r="AA299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 s="1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A5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 s="1"/>
  <c r="H324" i="4"/>
  <c r="I324" i="4" s="1"/>
  <c r="L324" i="4" s="1"/>
  <c r="J323" i="4"/>
  <c r="L323" i="4" s="1"/>
  <c r="H323" i="4"/>
  <c r="I323" i="4" s="1"/>
  <c r="J322" i="4"/>
  <c r="H322" i="4"/>
  <c r="I322" i="4" s="1"/>
  <c r="I321" i="4"/>
  <c r="L321" i="4" s="1"/>
  <c r="J320" i="4"/>
  <c r="H320" i="4"/>
  <c r="I320" i="4" s="1"/>
  <c r="H319" i="4"/>
  <c r="I319" i="4" s="1"/>
  <c r="L319" i="4" s="1"/>
  <c r="H318" i="4"/>
  <c r="I318" i="4" s="1"/>
  <c r="L318" i="4" s="1"/>
  <c r="J317" i="4"/>
  <c r="H317" i="4"/>
  <c r="I317" i="4" s="1"/>
  <c r="J316" i="4"/>
  <c r="H316" i="4"/>
  <c r="I316" i="4" s="1"/>
  <c r="J315" i="4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 s="1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 s="1"/>
  <c r="L292" i="4" s="1"/>
  <c r="J291" i="4"/>
  <c r="L291" i="4" s="1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H284" i="4"/>
  <c r="I284" i="4" s="1"/>
  <c r="L284" i="4" s="1"/>
  <c r="J283" i="4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J278" i="4"/>
  <c r="L278" i="4" s="1"/>
  <c r="H278" i="4"/>
  <c r="J277" i="4"/>
  <c r="H277" i="4"/>
  <c r="I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/>
  <c r="H271" i="4"/>
  <c r="I271" i="4" s="1"/>
  <c r="L271" i="4" s="1"/>
  <c r="H270" i="4"/>
  <c r="I270" i="4" s="1"/>
  <c r="L270" i="4" s="1"/>
  <c r="J269" i="4"/>
  <c r="H269" i="4"/>
  <c r="I269" i="4" s="1"/>
  <c r="L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 s="1"/>
  <c r="L258" i="4" s="1"/>
  <c r="H257" i="4"/>
  <c r="I257" i="4" s="1"/>
  <c r="L257" i="4" s="1"/>
  <c r="J256" i="4"/>
  <c r="H256" i="4"/>
  <c r="I256" i="4" s="1"/>
  <c r="H255" i="4"/>
  <c r="I255" i="4" s="1"/>
  <c r="L255" i="4" s="1"/>
  <c r="H254" i="4"/>
  <c r="I254" i="4" s="1"/>
  <c r="L254" i="4" s="1"/>
  <c r="H253" i="4"/>
  <c r="I253" i="4" s="1"/>
  <c r="L253" i="4" s="1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 s="1"/>
  <c r="H248" i="4"/>
  <c r="I248" i="4" s="1"/>
  <c r="L248" i="4" s="1"/>
  <c r="J247" i="4"/>
  <c r="H247" i="4"/>
  <c r="I247" i="4" s="1"/>
  <c r="H246" i="4"/>
  <c r="I246" i="4" s="1"/>
  <c r="L246" i="4" s="1"/>
  <c r="H245" i="4"/>
  <c r="I245" i="4" s="1"/>
  <c r="L245" i="4" s="1"/>
  <c r="H244" i="4"/>
  <c r="I244" i="4" s="1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J239" i="4"/>
  <c r="H239" i="4"/>
  <c r="I239" i="4" s="1"/>
  <c r="H238" i="4"/>
  <c r="I238" i="4" s="1"/>
  <c r="L238" i="4" s="1"/>
  <c r="J237" i="4"/>
  <c r="H237" i="4"/>
  <c r="I237" i="4" s="1"/>
  <c r="J236" i="4"/>
  <c r="H236" i="4"/>
  <c r="I236" i="4" s="1"/>
  <c r="H235" i="4"/>
  <c r="I235" i="4" s="1"/>
  <c r="L235" i="4" s="1"/>
  <c r="J234" i="4"/>
  <c r="H234" i="4"/>
  <c r="I234" i="4" s="1"/>
  <c r="J233" i="4"/>
  <c r="H233" i="4"/>
  <c r="I233" i="4" s="1"/>
  <c r="H232" i="4"/>
  <c r="I232" i="4" s="1"/>
  <c r="L232" i="4" s="1"/>
  <c r="H231" i="4"/>
  <c r="I231" i="4" s="1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/>
  <c r="H223" i="4"/>
  <c r="I223" i="4" s="1"/>
  <c r="L223" i="4" s="1"/>
  <c r="J222" i="4"/>
  <c r="H222" i="4"/>
  <c r="I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 s="1"/>
  <c r="H215" i="4"/>
  <c r="I215" i="4" s="1"/>
  <c r="L215" i="4" s="1"/>
  <c r="J214" i="4"/>
  <c r="H214" i="4"/>
  <c r="I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H207" i="4"/>
  <c r="I207" i="4" s="1"/>
  <c r="L207" i="4" s="1"/>
  <c r="J206" i="4"/>
  <c r="H206" i="4"/>
  <c r="I206" i="4" s="1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J199" i="4"/>
  <c r="H199" i="4"/>
  <c r="I199" i="4" s="1"/>
  <c r="J198" i="4"/>
  <c r="H198" i="4"/>
  <c r="I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 s="1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 s="1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 s="1"/>
  <c r="H173" i="4"/>
  <c r="I173" i="4" s="1"/>
  <c r="L173" i="4" s="1"/>
  <c r="H172" i="4"/>
  <c r="I172" i="4" s="1"/>
  <c r="L172" i="4" s="1"/>
  <c r="H171" i="4"/>
  <c r="I171" i="4" s="1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/>
  <c r="J164" i="4"/>
  <c r="H164" i="4"/>
  <c r="I164" i="4" s="1"/>
  <c r="H163" i="4"/>
  <c r="I163" i="4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L159" i="4" s="1"/>
  <c r="H159" i="4"/>
  <c r="I159" i="4" s="1"/>
  <c r="J158" i="4"/>
  <c r="H158" i="4"/>
  <c r="I158" i="4" s="1"/>
  <c r="J157" i="4"/>
  <c r="H157" i="4"/>
  <c r="I157" i="4" s="1"/>
  <c r="J156" i="4"/>
  <c r="H156" i="4"/>
  <c r="I156" i="4" s="1"/>
  <c r="J155" i="4"/>
  <c r="H155" i="4"/>
  <c r="I155" i="4"/>
  <c r="H154" i="4"/>
  <c r="I154" i="4" s="1"/>
  <c r="L154" i="4" s="1"/>
  <c r="H153" i="4"/>
  <c r="I153" i="4" s="1"/>
  <c r="L153" i="4" s="1"/>
  <c r="H152" i="4"/>
  <c r="I152" i="4" s="1"/>
  <c r="L152" i="4" s="1"/>
  <c r="J151" i="4"/>
  <c r="H151" i="4"/>
  <c r="I151" i="4" s="1"/>
  <c r="H150" i="4"/>
  <c r="I150" i="4" s="1"/>
  <c r="L150" i="4" s="1"/>
  <c r="J149" i="4"/>
  <c r="H149" i="4"/>
  <c r="I149" i="4" s="1"/>
  <c r="L149" i="4" s="1"/>
  <c r="J148" i="4"/>
  <c r="H148" i="4"/>
  <c r="I148" i="4" s="1"/>
  <c r="H147" i="4"/>
  <c r="I147" i="4" s="1"/>
  <c r="L147" i="4" s="1"/>
  <c r="J146" i="4"/>
  <c r="H146" i="4"/>
  <c r="I146" i="4" s="1"/>
  <c r="H145" i="4"/>
  <c r="I145" i="4" s="1"/>
  <c r="L145" i="4" s="1"/>
  <c r="H144" i="4"/>
  <c r="I144" i="4" s="1"/>
  <c r="L144" i="4" s="1"/>
  <c r="H143" i="4"/>
  <c r="I143" i="4" s="1"/>
  <c r="L143" i="4" s="1"/>
  <c r="H142" i="4"/>
  <c r="I142" i="4" s="1"/>
  <c r="L142" i="4" s="1"/>
  <c r="H141" i="4"/>
  <c r="I141" i="4" s="1"/>
  <c r="L141" i="4" s="1"/>
  <c r="J140" i="4"/>
  <c r="H140" i="4"/>
  <c r="I140" i="4" s="1"/>
  <c r="H139" i="4"/>
  <c r="I139" i="4" s="1"/>
  <c r="L139" i="4" s="1"/>
  <c r="J138" i="4"/>
  <c r="H138" i="4"/>
  <c r="I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 s="1"/>
  <c r="H126" i="4"/>
  <c r="I126" i="4" s="1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L118" i="4" s="1"/>
  <c r="H117" i="4"/>
  <c r="I117" i="4" s="1"/>
  <c r="L117" i="4" s="1"/>
  <c r="H116" i="4"/>
  <c r="I116" i="4" s="1"/>
  <c r="L116" i="4" s="1"/>
  <c r="H115" i="4"/>
  <c r="I115" i="4" s="1"/>
  <c r="L115" i="4" s="1"/>
  <c r="H114" i="4"/>
  <c r="I114" i="4" s="1"/>
  <c r="L114" i="4" s="1"/>
  <c r="J113" i="4"/>
  <c r="H113" i="4"/>
  <c r="I113" i="4" s="1"/>
  <c r="J112" i="4"/>
  <c r="H112" i="4"/>
  <c r="I112" i="4" s="1"/>
  <c r="L112" i="4" s="1"/>
  <c r="H111" i="4"/>
  <c r="I111" i="4" s="1"/>
  <c r="L111" i="4" s="1"/>
  <c r="H110" i="4"/>
  <c r="I110" i="4" s="1"/>
  <c r="L110" i="4" s="1"/>
  <c r="J109" i="4"/>
  <c r="H109" i="4"/>
  <c r="I109" i="4" s="1"/>
  <c r="L109" i="4" s="1"/>
  <c r="H108" i="4"/>
  <c r="I108" i="4" s="1"/>
  <c r="L108" i="4" s="1"/>
  <c r="J107" i="4"/>
  <c r="H107" i="4"/>
  <c r="I107" i="4"/>
  <c r="L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 s="1"/>
  <c r="L102" i="4" s="1"/>
  <c r="H101" i="4"/>
  <c r="I101" i="4" s="1"/>
  <c r="L101" i="4" s="1"/>
  <c r="J100" i="4"/>
  <c r="H100" i="4"/>
  <c r="I100" i="4" s="1"/>
  <c r="J99" i="4"/>
  <c r="H99" i="4"/>
  <c r="I99" i="4" s="1"/>
  <c r="H98" i="4"/>
  <c r="I98" i="4" s="1"/>
  <c r="L98" i="4" s="1"/>
  <c r="J97" i="4"/>
  <c r="H97" i="4"/>
  <c r="I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 s="1"/>
  <c r="H91" i="4"/>
  <c r="I91" i="4" s="1"/>
  <c r="L91" i="4" s="1"/>
  <c r="I90" i="4"/>
  <c r="L90" i="4" s="1"/>
  <c r="I89" i="4"/>
  <c r="L89" i="4" s="1"/>
  <c r="J88" i="4"/>
  <c r="H88" i="4"/>
  <c r="I88" i="4" s="1"/>
  <c r="J87" i="4"/>
  <c r="H87" i="4"/>
  <c r="I87" i="4" s="1"/>
  <c r="J86" i="4"/>
  <c r="H86" i="4"/>
  <c r="I86" i="4" s="1"/>
  <c r="J85" i="4"/>
  <c r="H85" i="4"/>
  <c r="I85" i="4" s="1"/>
  <c r="H84" i="4"/>
  <c r="I84" i="4" s="1"/>
  <c r="L84" i="4" s="1"/>
  <c r="J83" i="4"/>
  <c r="H83" i="4"/>
  <c r="I83" i="4" s="1"/>
  <c r="J82" i="4"/>
  <c r="H82" i="4"/>
  <c r="I82" i="4" s="1"/>
  <c r="J81" i="4"/>
  <c r="H81" i="4"/>
  <c r="I81" i="4" s="1"/>
  <c r="H80" i="4"/>
  <c r="I80" i="4" s="1"/>
  <c r="L80" i="4" s="1"/>
  <c r="H79" i="4"/>
  <c r="I79" i="4" s="1"/>
  <c r="L79" i="4" s="1"/>
  <c r="H78" i="4"/>
  <c r="I78" i="4" s="1"/>
  <c r="L78" i="4" s="1"/>
  <c r="H77" i="4"/>
  <c r="I77" i="4" s="1"/>
  <c r="L77" i="4" s="1"/>
  <c r="J76" i="4"/>
  <c r="H76" i="4"/>
  <c r="I76" i="4" s="1"/>
  <c r="H75" i="4"/>
  <c r="I75" i="4" s="1"/>
  <c r="L75" i="4" s="1"/>
  <c r="L74" i="4"/>
  <c r="H73" i="4"/>
  <c r="I73" i="4" s="1"/>
  <c r="L73" i="4" s="1"/>
  <c r="J72" i="4"/>
  <c r="H72" i="4"/>
  <c r="I72" i="4" s="1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J66" i="4"/>
  <c r="H66" i="4"/>
  <c r="I66" i="4" s="1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 s="1"/>
  <c r="J60" i="4"/>
  <c r="H60" i="4"/>
  <c r="I60" i="4" s="1"/>
  <c r="J59" i="4"/>
  <c r="H59" i="4"/>
  <c r="I59" i="4" s="1"/>
  <c r="J58" i="4"/>
  <c r="H58" i="4"/>
  <c r="I58" i="4" s="1"/>
  <c r="H57" i="4"/>
  <c r="I57" i="4" s="1"/>
  <c r="L57" i="4" s="1"/>
  <c r="J56" i="4"/>
  <c r="H56" i="4"/>
  <c r="I56" i="4" s="1"/>
  <c r="J55" i="4"/>
  <c r="H55" i="4"/>
  <c r="I55" i="4" s="1"/>
  <c r="J54" i="4"/>
  <c r="H54" i="4"/>
  <c r="I54" i="4" s="1"/>
  <c r="J53" i="4"/>
  <c r="H53" i="4"/>
  <c r="I53" i="4" s="1"/>
  <c r="J52" i="4"/>
  <c r="H52" i="4"/>
  <c r="I52" i="4" s="1"/>
  <c r="H51" i="4"/>
  <c r="I51" i="4" s="1"/>
  <c r="L51" i="4" s="1"/>
  <c r="J50" i="4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 s="1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 s="1"/>
  <c r="L34" i="4" s="1"/>
  <c r="H33" i="4"/>
  <c r="I33" i="4" s="1"/>
  <c r="L33" i="4" s="1"/>
  <c r="H32" i="4"/>
  <c r="I32" i="4" s="1"/>
  <c r="L32" i="4" s="1"/>
  <c r="H31" i="4"/>
  <c r="I31" i="4" s="1"/>
  <c r="L31" i="4" s="1"/>
  <c r="H30" i="4"/>
  <c r="I30" i="4" s="1"/>
  <c r="H29" i="4"/>
  <c r="I29" i="4" s="1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 s="1"/>
  <c r="L22" i="4" s="1"/>
  <c r="I21" i="4"/>
  <c r="L21" i="4" s="1"/>
  <c r="J20" i="4"/>
  <c r="H20" i="4"/>
  <c r="I20" i="4" s="1"/>
  <c r="L20" i="4" s="1"/>
  <c r="H19" i="4"/>
  <c r="I19" i="4" s="1"/>
  <c r="L19" i="4" s="1"/>
  <c r="H18" i="4"/>
  <c r="I18" i="4" s="1"/>
  <c r="L18" i="4" s="1"/>
  <c r="I17" i="4"/>
  <c r="L17" i="4" s="1"/>
  <c r="H16" i="4"/>
  <c r="I16" i="4" s="1"/>
  <c r="L16" i="4" s="1"/>
  <c r="H15" i="4"/>
  <c r="I15" i="4" s="1"/>
  <c r="L15" i="4" s="1"/>
  <c r="J14" i="4"/>
  <c r="H14" i="4"/>
  <c r="I14" i="4" s="1"/>
  <c r="H13" i="4"/>
  <c r="I13" i="4" s="1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L240" i="4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I299" i="3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J324" i="2"/>
  <c r="H324" i="2"/>
  <c r="I324" i="2" s="1"/>
  <c r="J323" i="2"/>
  <c r="H323" i="2"/>
  <c r="I323" i="2" s="1"/>
  <c r="I322" i="2"/>
  <c r="L322" i="2" s="1"/>
  <c r="J321" i="2"/>
  <c r="H321" i="2"/>
  <c r="I321" i="2" s="1"/>
  <c r="H320" i="2"/>
  <c r="I320" i="2" s="1"/>
  <c r="L320" i="2" s="1"/>
  <c r="H319" i="2"/>
  <c r="I319" i="2" s="1"/>
  <c r="L319" i="2" s="1"/>
  <c r="Q318" i="4" s="1"/>
  <c r="J318" i="2"/>
  <c r="H318" i="2"/>
  <c r="I318" i="2" s="1"/>
  <c r="J317" i="2"/>
  <c r="H317" i="2"/>
  <c r="I317" i="2" s="1"/>
  <c r="J316" i="2"/>
  <c r="H316" i="2"/>
  <c r="I316" i="2" s="1"/>
  <c r="H315" i="2"/>
  <c r="I315" i="2" s="1"/>
  <c r="L315" i="2" s="1"/>
  <c r="H314" i="2"/>
  <c r="I314" i="2" s="1"/>
  <c r="L314" i="2" s="1"/>
  <c r="U313" i="4" s="1"/>
  <c r="H313" i="2"/>
  <c r="I313" i="2" s="1"/>
  <c r="L313" i="2" s="1"/>
  <c r="N312" i="4" s="1"/>
  <c r="H312" i="2"/>
  <c r="I312" i="2" s="1"/>
  <c r="L312" i="2" s="1"/>
  <c r="H311" i="2"/>
  <c r="H310" i="2"/>
  <c r="I310" i="2" s="1"/>
  <c r="L310" i="2" s="1"/>
  <c r="H309" i="2"/>
  <c r="I309" i="2" s="1"/>
  <c r="L309" i="2" s="1"/>
  <c r="J308" i="2"/>
  <c r="H308" i="2"/>
  <c r="I308" i="2" s="1"/>
  <c r="H307" i="2"/>
  <c r="I307" i="2" s="1"/>
  <c r="L307" i="2" s="1"/>
  <c r="W306" i="4" s="1"/>
  <c r="H306" i="2"/>
  <c r="I306" i="2" s="1"/>
  <c r="L306" i="2" s="1"/>
  <c r="Y306" i="2" s="1"/>
  <c r="H305" i="2"/>
  <c r="I305" i="2" s="1"/>
  <c r="L305" i="2" s="1"/>
  <c r="H304" i="2"/>
  <c r="I304" i="2" s="1"/>
  <c r="L304" i="2" s="1"/>
  <c r="O303" i="4" s="1"/>
  <c r="H303" i="2"/>
  <c r="I303" i="2" s="1"/>
  <c r="L303" i="2" s="1"/>
  <c r="H302" i="2"/>
  <c r="I302" i="2" s="1"/>
  <c r="L302" i="2" s="1"/>
  <c r="H301" i="2"/>
  <c r="I301" i="2" s="1"/>
  <c r="L301" i="2" s="1"/>
  <c r="J300" i="2"/>
  <c r="H300" i="2"/>
  <c r="I300" i="2" s="1"/>
  <c r="H299" i="2"/>
  <c r="I299" i="2" s="1"/>
  <c r="L299" i="2" s="1"/>
  <c r="H298" i="2"/>
  <c r="I298" i="2" s="1"/>
  <c r="L298" i="2" s="1"/>
  <c r="Q297" i="4" s="1"/>
  <c r="J297" i="2"/>
  <c r="H297" i="2"/>
  <c r="I297" i="2" s="1"/>
  <c r="H296" i="2"/>
  <c r="I296" i="2" s="1"/>
  <c r="L296" i="2"/>
  <c r="J295" i="2"/>
  <c r="H295" i="2"/>
  <c r="I295" i="2" s="1"/>
  <c r="H294" i="2"/>
  <c r="I294" i="2"/>
  <c r="L294" i="2" s="1"/>
  <c r="R293" i="4" s="1"/>
  <c r="H293" i="2"/>
  <c r="I293" i="2" s="1"/>
  <c r="L293" i="2" s="1"/>
  <c r="J292" i="2"/>
  <c r="H292" i="2"/>
  <c r="I292" i="2" s="1"/>
  <c r="J291" i="2"/>
  <c r="H291" i="2"/>
  <c r="I291" i="2" s="1"/>
  <c r="H290" i="2"/>
  <c r="I290" i="2" s="1"/>
  <c r="L290" i="2" s="1"/>
  <c r="I289" i="2"/>
  <c r="L289" i="2" s="1"/>
  <c r="I288" i="2"/>
  <c r="L288" i="2" s="1"/>
  <c r="H287" i="2"/>
  <c r="I287" i="2" s="1"/>
  <c r="L287" i="2" s="1"/>
  <c r="J286" i="2"/>
  <c r="H286" i="2"/>
  <c r="I286" i="2" s="1"/>
  <c r="H285" i="2"/>
  <c r="I285" i="2" s="1"/>
  <c r="L285" i="2" s="1"/>
  <c r="J284" i="2"/>
  <c r="H284" i="2"/>
  <c r="I284" i="2" s="1"/>
  <c r="H283" i="2"/>
  <c r="I283" i="2" s="1"/>
  <c r="L283" i="2" s="1"/>
  <c r="H282" i="2"/>
  <c r="I282" i="2" s="1"/>
  <c r="L282" i="2" s="1"/>
  <c r="J281" i="2"/>
  <c r="H281" i="2"/>
  <c r="I281" i="2" s="1"/>
  <c r="J280" i="2"/>
  <c r="H280" i="2"/>
  <c r="I280" i="2" s="1"/>
  <c r="J279" i="2"/>
  <c r="L279" i="2" s="1"/>
  <c r="H279" i="2"/>
  <c r="J278" i="2"/>
  <c r="H278" i="2"/>
  <c r="I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P273" i="4" s="1"/>
  <c r="H273" i="2"/>
  <c r="I273" i="2" s="1"/>
  <c r="L273" i="2" s="1"/>
  <c r="H272" i="2"/>
  <c r="I272" i="2" s="1"/>
  <c r="L272" i="2" s="1"/>
  <c r="H271" i="2"/>
  <c r="I271" i="2" s="1"/>
  <c r="L271" i="2" s="1"/>
  <c r="J270" i="2"/>
  <c r="H270" i="2"/>
  <c r="I270" i="2" s="1"/>
  <c r="H269" i="2"/>
  <c r="I269" i="2" s="1"/>
  <c r="L269" i="2" s="1"/>
  <c r="L268" i="2"/>
  <c r="H268" i="2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H259" i="2"/>
  <c r="I259" i="2" s="1"/>
  <c r="L259" i="2" s="1"/>
  <c r="H258" i="2"/>
  <c r="I258" i="2" s="1"/>
  <c r="L258" i="2" s="1"/>
  <c r="U257" i="4" s="1"/>
  <c r="J257" i="2"/>
  <c r="H257" i="2"/>
  <c r="I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S251" i="4" s="1"/>
  <c r="H251" i="2"/>
  <c r="I251" i="2" s="1"/>
  <c r="L251" i="2" s="1"/>
  <c r="H250" i="2"/>
  <c r="I250" i="2" s="1"/>
  <c r="L250" i="2" s="1"/>
  <c r="H249" i="2"/>
  <c r="I249" i="2" s="1"/>
  <c r="L249" i="2" s="1"/>
  <c r="J248" i="2"/>
  <c r="H248" i="2"/>
  <c r="I248" i="2" s="1"/>
  <c r="H247" i="2"/>
  <c r="I247" i="2" s="1"/>
  <c r="H246" i="2"/>
  <c r="I246" i="2" s="1"/>
  <c r="L246" i="2" s="1"/>
  <c r="H245" i="2"/>
  <c r="I245" i="2" s="1"/>
  <c r="L245" i="2" s="1"/>
  <c r="Y245" i="2" s="1"/>
  <c r="H244" i="2"/>
  <c r="I244" i="2" s="1"/>
  <c r="L244" i="2" s="1"/>
  <c r="X243" i="4" s="1"/>
  <c r="Y243" i="4" s="1"/>
  <c r="H243" i="2"/>
  <c r="I243" i="2" s="1"/>
  <c r="L243" i="2" s="1"/>
  <c r="H242" i="2"/>
  <c r="I242" i="2" s="1"/>
  <c r="L242" i="2" s="1"/>
  <c r="J240" i="2"/>
  <c r="H240" i="2"/>
  <c r="I240" i="2" s="1"/>
  <c r="H239" i="2"/>
  <c r="I239" i="2" s="1"/>
  <c r="L239" i="2" s="1"/>
  <c r="X238" i="4" s="1"/>
  <c r="Y238" i="4" s="1"/>
  <c r="J238" i="2"/>
  <c r="H238" i="2"/>
  <c r="I238" i="2" s="1"/>
  <c r="J237" i="2"/>
  <c r="H237" i="2"/>
  <c r="I237" i="2" s="1"/>
  <c r="H236" i="2"/>
  <c r="I236" i="2" s="1"/>
  <c r="L236" i="2" s="1"/>
  <c r="J235" i="2"/>
  <c r="H235" i="2"/>
  <c r="I235" i="2" s="1"/>
  <c r="J234" i="2"/>
  <c r="H234" i="2"/>
  <c r="I234" i="2" s="1"/>
  <c r="H233" i="2"/>
  <c r="I233" i="2" s="1"/>
  <c r="L233" i="2" s="1"/>
  <c r="H232" i="2"/>
  <c r="I232" i="2" s="1"/>
  <c r="L232" i="2" s="1"/>
  <c r="H231" i="2"/>
  <c r="I231" i="2" s="1"/>
  <c r="L231" i="2" s="1"/>
  <c r="H230" i="2"/>
  <c r="I230" i="2" s="1"/>
  <c r="L230" i="2" s="1"/>
  <c r="L229" i="2"/>
  <c r="V228" i="4" s="1"/>
  <c r="H229" i="2"/>
  <c r="J228" i="2"/>
  <c r="L228" i="2" s="1"/>
  <c r="H228" i="2"/>
  <c r="J227" i="2"/>
  <c r="H227" i="2"/>
  <c r="I227" i="2" s="1"/>
  <c r="H226" i="2"/>
  <c r="I226" i="2" s="1"/>
  <c r="L226" i="2" s="1"/>
  <c r="I225" i="2"/>
  <c r="L225" i="2" s="1"/>
  <c r="R224" i="4" s="1"/>
  <c r="H224" i="2"/>
  <c r="I224" i="2" s="1"/>
  <c r="L224" i="2" s="1"/>
  <c r="J223" i="2"/>
  <c r="H223" i="2"/>
  <c r="I223" i="2" s="1"/>
  <c r="H222" i="2"/>
  <c r="I222" i="2" s="1"/>
  <c r="L222" i="2" s="1"/>
  <c r="H221" i="2"/>
  <c r="I221" i="2" s="1"/>
  <c r="L221" i="2" s="1"/>
  <c r="H220" i="2"/>
  <c r="I220" i="2" s="1"/>
  <c r="L220" i="2" s="1"/>
  <c r="S219" i="4" s="1"/>
  <c r="H219" i="2"/>
  <c r="I219" i="2" s="1"/>
  <c r="L219" i="2" s="1"/>
  <c r="H218" i="2"/>
  <c r="I218" i="2" s="1"/>
  <c r="L218" i="2" s="1"/>
  <c r="H217" i="2"/>
  <c r="I217" i="2" s="1"/>
  <c r="L217" i="2" s="1"/>
  <c r="H216" i="2"/>
  <c r="I216" i="2" s="1"/>
  <c r="L216" i="2" s="1"/>
  <c r="J215" i="2"/>
  <c r="H215" i="2"/>
  <c r="I215" i="2" s="1"/>
  <c r="I214" i="2"/>
  <c r="L214" i="2" s="1"/>
  <c r="H213" i="2"/>
  <c r="I213" i="2" s="1"/>
  <c r="L213" i="2" s="1"/>
  <c r="H212" i="2"/>
  <c r="I212" i="2" s="1"/>
  <c r="L212" i="2" s="1"/>
  <c r="H211" i="2"/>
  <c r="I211" i="2" s="1"/>
  <c r="L211" i="2" s="1"/>
  <c r="H210" i="2"/>
  <c r="I210" i="2" s="1"/>
  <c r="L210" i="2" s="1"/>
  <c r="J209" i="2"/>
  <c r="H209" i="2"/>
  <c r="I209" i="2" s="1"/>
  <c r="H208" i="2"/>
  <c r="I208" i="2" s="1"/>
  <c r="L208" i="2" s="1"/>
  <c r="V207" i="4" s="1"/>
  <c r="J207" i="2"/>
  <c r="H207" i="2"/>
  <c r="I207" i="2" s="1"/>
  <c r="I206" i="2"/>
  <c r="L206" i="2" s="1"/>
  <c r="U205" i="4" s="1"/>
  <c r="I205" i="2"/>
  <c r="L205" i="2" s="1"/>
  <c r="H204" i="2"/>
  <c r="I204" i="2" s="1"/>
  <c r="L204" i="2" s="1"/>
  <c r="H203" i="2"/>
  <c r="I203" i="2" s="1"/>
  <c r="L203" i="2" s="1"/>
  <c r="T202" i="4" s="1"/>
  <c r="H202" i="2"/>
  <c r="I202" i="2" s="1"/>
  <c r="L202" i="2" s="1"/>
  <c r="J201" i="2"/>
  <c r="H201" i="2"/>
  <c r="I201" i="2" s="1"/>
  <c r="J200" i="2"/>
  <c r="H200" i="2"/>
  <c r="I200" i="2" s="1"/>
  <c r="J199" i="2"/>
  <c r="H199" i="2"/>
  <c r="I199" i="2" s="1"/>
  <c r="H198" i="2"/>
  <c r="I198" i="2" s="1"/>
  <c r="L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H193" i="2"/>
  <c r="I193" i="2" s="1"/>
  <c r="L193" i="2" s="1"/>
  <c r="H192" i="2"/>
  <c r="I192" i="2" s="1"/>
  <c r="L192" i="2" s="1"/>
  <c r="H191" i="2"/>
  <c r="I191" i="2" s="1"/>
  <c r="L191" i="2" s="1"/>
  <c r="U190" i="4" s="1"/>
  <c r="H190" i="2"/>
  <c r="I190" i="2" s="1"/>
  <c r="L190" i="2" s="1"/>
  <c r="H189" i="2"/>
  <c r="I189" i="2" s="1"/>
  <c r="L189" i="2" s="1"/>
  <c r="H188" i="2"/>
  <c r="I188" i="2" s="1"/>
  <c r="L188" i="2" s="1"/>
  <c r="H186" i="2"/>
  <c r="I186" i="2" s="1"/>
  <c r="L186" i="2" s="1"/>
  <c r="T185" i="4" s="1"/>
  <c r="H185" i="2"/>
  <c r="I185" i="2" s="1"/>
  <c r="L185" i="2" s="1"/>
  <c r="I184" i="2"/>
  <c r="L184" i="2" s="1"/>
  <c r="S183" i="4" s="1"/>
  <c r="H183" i="2"/>
  <c r="I183" i="2" s="1"/>
  <c r="L183" i="2" s="1"/>
  <c r="H182" i="2"/>
  <c r="I182" i="2" s="1"/>
  <c r="L182" i="2" s="1"/>
  <c r="H181" i="2"/>
  <c r="I181" i="2" s="1"/>
  <c r="L181" i="2" s="1"/>
  <c r="J180" i="2"/>
  <c r="H180" i="2"/>
  <c r="I180" i="2" s="1"/>
  <c r="H179" i="2"/>
  <c r="I179" i="2" s="1"/>
  <c r="L179" i="2" s="1"/>
  <c r="N178" i="4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R173" i="4" s="1"/>
  <c r="H173" i="2"/>
  <c r="I173" i="2" s="1"/>
  <c r="L173" i="2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H169" i="2"/>
  <c r="I169" i="2" s="1"/>
  <c r="L169" i="2" s="1"/>
  <c r="M168" i="4" s="1"/>
  <c r="H168" i="2"/>
  <c r="I168" i="2" s="1"/>
  <c r="L168" i="2" s="1"/>
  <c r="H167" i="2"/>
  <c r="I167" i="2" s="1"/>
  <c r="L167" i="2" s="1"/>
  <c r="H166" i="2"/>
  <c r="I166" i="2" s="1"/>
  <c r="L166" i="2" s="1"/>
  <c r="J165" i="2"/>
  <c r="H165" i="2"/>
  <c r="I165" i="2" s="1"/>
  <c r="H164" i="2"/>
  <c r="I164" i="2" s="1"/>
  <c r="L164" i="2" s="1"/>
  <c r="J163" i="2"/>
  <c r="H163" i="2"/>
  <c r="I163" i="2" s="1"/>
  <c r="H162" i="2"/>
  <c r="I162" i="2" s="1"/>
  <c r="L162" i="2" s="1"/>
  <c r="H161" i="2"/>
  <c r="I161" i="2" s="1"/>
  <c r="L161" i="2" s="1"/>
  <c r="J160" i="2"/>
  <c r="H160" i="2"/>
  <c r="I160" i="2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 s="1"/>
  <c r="H155" i="2"/>
  <c r="I155" i="2" s="1"/>
  <c r="L155" i="2" s="1"/>
  <c r="H154" i="2"/>
  <c r="I154" i="2" s="1"/>
  <c r="L154" i="2" s="1"/>
  <c r="P153" i="4" s="1"/>
  <c r="H153" i="2"/>
  <c r="I153" i="2" s="1"/>
  <c r="L153" i="2" s="1"/>
  <c r="J152" i="2"/>
  <c r="H152" i="2"/>
  <c r="I152" i="2" s="1"/>
  <c r="H151" i="2"/>
  <c r="I151" i="2" s="1"/>
  <c r="L151" i="2" s="1"/>
  <c r="J150" i="2"/>
  <c r="H150" i="2"/>
  <c r="I150" i="2" s="1"/>
  <c r="J149" i="2"/>
  <c r="H149" i="2"/>
  <c r="I149" i="2" s="1"/>
  <c r="H148" i="2"/>
  <c r="I148" i="2" s="1"/>
  <c r="L148" i="2" s="1"/>
  <c r="J147" i="2"/>
  <c r="H147" i="2"/>
  <c r="I147" i="2" s="1"/>
  <c r="H146" i="2"/>
  <c r="I146" i="2" s="1"/>
  <c r="L146" i="2" s="1"/>
  <c r="H145" i="2"/>
  <c r="I145" i="2" s="1"/>
  <c r="L145" i="2" s="1"/>
  <c r="H144" i="2"/>
  <c r="I144" i="2" s="1"/>
  <c r="L144" i="2" s="1"/>
  <c r="T143" i="4" s="1"/>
  <c r="H143" i="2"/>
  <c r="I143" i="2" s="1"/>
  <c r="L143" i="2" s="1"/>
  <c r="M142" i="4" s="1"/>
  <c r="H142" i="2"/>
  <c r="I142" i="2" s="1"/>
  <c r="L142" i="2" s="1"/>
  <c r="J141" i="2"/>
  <c r="H141" i="2"/>
  <c r="I141" i="2" s="1"/>
  <c r="H140" i="2"/>
  <c r="I140" i="2" s="1"/>
  <c r="L140" i="2" s="1"/>
  <c r="X139" i="4" s="1"/>
  <c r="Y139" i="4" s="1"/>
  <c r="J139" i="2"/>
  <c r="H139" i="2"/>
  <c r="I139" i="2" s="1"/>
  <c r="H138" i="2"/>
  <c r="I138" i="2" s="1"/>
  <c r="L138" i="2" s="1"/>
  <c r="V137" i="4" s="1"/>
  <c r="J137" i="2"/>
  <c r="H137" i="2"/>
  <c r="I137" i="2" s="1"/>
  <c r="H136" i="2"/>
  <c r="I136" i="2" s="1"/>
  <c r="L136" i="2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H130" i="2"/>
  <c r="I130" i="2" s="1"/>
  <c r="L130" i="2" s="1"/>
  <c r="J129" i="2"/>
  <c r="H129" i="2"/>
  <c r="I129" i="2" s="1"/>
  <c r="H128" i="2"/>
  <c r="I128" i="2" s="1"/>
  <c r="L128" i="2" s="1"/>
  <c r="H127" i="2"/>
  <c r="I127" i="2" s="1"/>
  <c r="L127" i="2" s="1"/>
  <c r="J126" i="2"/>
  <c r="H126" i="2"/>
  <c r="I126" i="2" s="1"/>
  <c r="J125" i="2"/>
  <c r="H125" i="2"/>
  <c r="I125" i="2" s="1"/>
  <c r="H124" i="2"/>
  <c r="I124" i="2" s="1"/>
  <c r="L124" i="2" s="1"/>
  <c r="H123" i="2"/>
  <c r="I123" i="2" s="1"/>
  <c r="L123" i="2" s="1"/>
  <c r="H122" i="2"/>
  <c r="I122" i="2" s="1"/>
  <c r="L122" i="2" s="1"/>
  <c r="M121" i="4" s="1"/>
  <c r="H121" i="2"/>
  <c r="I121" i="2" s="1"/>
  <c r="L121" i="2" s="1"/>
  <c r="I120" i="2"/>
  <c r="L120" i="2" s="1"/>
  <c r="J119" i="2"/>
  <c r="H119" i="2"/>
  <c r="I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/>
  <c r="J114" i="2"/>
  <c r="H114" i="2"/>
  <c r="I114" i="2" s="1"/>
  <c r="J113" i="2"/>
  <c r="H113" i="2"/>
  <c r="I113" i="2" s="1"/>
  <c r="L113" i="2" s="1"/>
  <c r="H112" i="2"/>
  <c r="I112" i="2" s="1"/>
  <c r="L112" i="2" s="1"/>
  <c r="T111" i="4" s="1"/>
  <c r="H111" i="2"/>
  <c r="I111" i="2" s="1"/>
  <c r="L111" i="2" s="1"/>
  <c r="J110" i="2"/>
  <c r="H110" i="2"/>
  <c r="I110" i="2" s="1"/>
  <c r="H109" i="2"/>
  <c r="I109" i="2" s="1"/>
  <c r="L109" i="2" s="1"/>
  <c r="J108" i="2"/>
  <c r="H108" i="2"/>
  <c r="I108" i="2" s="1"/>
  <c r="H107" i="2"/>
  <c r="I107" i="2" s="1"/>
  <c r="L107" i="2" s="1"/>
  <c r="U106" i="4" s="1"/>
  <c r="H106" i="2"/>
  <c r="I106" i="2" s="1"/>
  <c r="L106" i="2" s="1"/>
  <c r="S105" i="4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J101" i="2"/>
  <c r="H101" i="2"/>
  <c r="I101" i="2" s="1"/>
  <c r="J100" i="2"/>
  <c r="H100" i="2"/>
  <c r="I100" i="2" s="1"/>
  <c r="H99" i="2"/>
  <c r="I99" i="2" s="1"/>
  <c r="L99" i="2" s="1"/>
  <c r="J98" i="2"/>
  <c r="H98" i="2"/>
  <c r="I98" i="2" s="1"/>
  <c r="H97" i="2"/>
  <c r="I97" i="2" s="1"/>
  <c r="L97" i="2" s="1"/>
  <c r="H96" i="2"/>
  <c r="I96" i="2" s="1"/>
  <c r="L96" i="2" s="1"/>
  <c r="H95" i="2"/>
  <c r="I95" i="2" s="1"/>
  <c r="L95" i="2" s="1"/>
  <c r="H94" i="2"/>
  <c r="I94" i="2" s="1"/>
  <c r="L94" i="2" s="1"/>
  <c r="J93" i="2"/>
  <c r="H93" i="2"/>
  <c r="I93" i="2" s="1"/>
  <c r="H92" i="2"/>
  <c r="I92" i="2" s="1"/>
  <c r="L92" i="2" s="1"/>
  <c r="I91" i="2"/>
  <c r="L91" i="2" s="1"/>
  <c r="I90" i="2"/>
  <c r="L90" i="2" s="1"/>
  <c r="J89" i="2"/>
  <c r="H89" i="2"/>
  <c r="I89" i="2" s="1"/>
  <c r="J88" i="2"/>
  <c r="H88" i="2"/>
  <c r="I88" i="2" s="1"/>
  <c r="J87" i="2"/>
  <c r="H87" i="2"/>
  <c r="I87" i="2" s="1"/>
  <c r="J86" i="2"/>
  <c r="L86" i="2" s="1"/>
  <c r="X85" i="4" s="1"/>
  <c r="Y85" i="4" s="1"/>
  <c r="H86" i="2"/>
  <c r="I86" i="2" s="1"/>
  <c r="H85" i="2"/>
  <c r="I85" i="2" s="1"/>
  <c r="L85" i="2" s="1"/>
  <c r="J84" i="2"/>
  <c r="H84" i="2"/>
  <c r="I84" i="2" s="1"/>
  <c r="J83" i="2"/>
  <c r="H83" i="2"/>
  <c r="I83" i="2" s="1"/>
  <c r="J82" i="2"/>
  <c r="H82" i="2"/>
  <c r="I82" i="2" s="1"/>
  <c r="H81" i="2"/>
  <c r="I81" i="2" s="1"/>
  <c r="L81" i="2" s="1"/>
  <c r="H80" i="2"/>
  <c r="I80" i="2" s="1"/>
  <c r="L80" i="2" s="1"/>
  <c r="H79" i="2"/>
  <c r="I79" i="2" s="1"/>
  <c r="L79" i="2" s="1"/>
  <c r="H78" i="2"/>
  <c r="I78" i="2" s="1"/>
  <c r="L78" i="2" s="1"/>
  <c r="J77" i="2"/>
  <c r="H77" i="2"/>
  <c r="I77" i="2" s="1"/>
  <c r="H76" i="2"/>
  <c r="I76" i="2" s="1"/>
  <c r="L76" i="2" s="1"/>
  <c r="L75" i="2"/>
  <c r="N74" i="4" s="1"/>
  <c r="H74" i="2"/>
  <c r="I74" i="2" s="1"/>
  <c r="L74" i="2" s="1"/>
  <c r="J73" i="2"/>
  <c r="H73" i="2"/>
  <c r="I73" i="2"/>
  <c r="J72" i="2"/>
  <c r="H72" i="2"/>
  <c r="I72" i="2" s="1"/>
  <c r="H71" i="2"/>
  <c r="I71" i="2" s="1"/>
  <c r="L71" i="2" s="1"/>
  <c r="J70" i="2"/>
  <c r="H70" i="2"/>
  <c r="I70" i="2" s="1"/>
  <c r="J69" i="2"/>
  <c r="H69" i="2"/>
  <c r="I69" i="2" s="1"/>
  <c r="J68" i="2"/>
  <c r="H68" i="2"/>
  <c r="I68" i="2" s="1"/>
  <c r="J67" i="2"/>
  <c r="H67" i="2"/>
  <c r="I67" i="2" s="1"/>
  <c r="J66" i="2"/>
  <c r="H66" i="2"/>
  <c r="I66" i="2" s="1"/>
  <c r="H65" i="2"/>
  <c r="I65" i="2" s="1"/>
  <c r="L65" i="2" s="1"/>
  <c r="H64" i="2"/>
  <c r="I64" i="2" s="1"/>
  <c r="L64" i="2" s="1"/>
  <c r="J63" i="2"/>
  <c r="H63" i="2"/>
  <c r="I63" i="2" s="1"/>
  <c r="J62" i="2"/>
  <c r="H62" i="2"/>
  <c r="I62" i="2" s="1"/>
  <c r="J61" i="2"/>
  <c r="H61" i="2"/>
  <c r="I61" i="2" s="1"/>
  <c r="J60" i="2"/>
  <c r="H60" i="2"/>
  <c r="I60" i="2" s="1"/>
  <c r="J59" i="2"/>
  <c r="H59" i="2"/>
  <c r="I59" i="2" s="1"/>
  <c r="H58" i="2"/>
  <c r="I58" i="2" s="1"/>
  <c r="L58" i="2" s="1"/>
  <c r="J57" i="2"/>
  <c r="H57" i="2"/>
  <c r="I57" i="2" s="1"/>
  <c r="J56" i="2"/>
  <c r="H56" i="2"/>
  <c r="I56" i="2" s="1"/>
  <c r="J55" i="2"/>
  <c r="H55" i="2"/>
  <c r="I55" i="2" s="1"/>
  <c r="J54" i="2"/>
  <c r="H54" i="2"/>
  <c r="I54" i="2" s="1"/>
  <c r="J53" i="2"/>
  <c r="H53" i="2"/>
  <c r="I53" i="2" s="1"/>
  <c r="H52" i="2"/>
  <c r="I52" i="2" s="1"/>
  <c r="L52" i="2" s="1"/>
  <c r="J51" i="2"/>
  <c r="H51" i="2"/>
  <c r="I51" i="2" s="1"/>
  <c r="H50" i="2"/>
  <c r="I50" i="2" s="1"/>
  <c r="L50" i="2" s="1"/>
  <c r="H49" i="2"/>
  <c r="I49" i="2" s="1"/>
  <c r="L49" i="2" s="1"/>
  <c r="H48" i="2"/>
  <c r="I48" i="2"/>
  <c r="L48" i="2" s="1"/>
  <c r="Q47" i="4" s="1"/>
  <c r="H47" i="2"/>
  <c r="I47" i="2" s="1"/>
  <c r="L47" i="2" s="1"/>
  <c r="H46" i="2"/>
  <c r="I46" i="2" s="1"/>
  <c r="L46" i="2" s="1"/>
  <c r="H45" i="2"/>
  <c r="I45" i="2" s="1"/>
  <c r="L45" i="2" s="1"/>
  <c r="J44" i="2"/>
  <c r="H44" i="2"/>
  <c r="I44" i="2" s="1"/>
  <c r="H43" i="2"/>
  <c r="I43" i="2" s="1"/>
  <c r="L43" i="2" s="1"/>
  <c r="T42" i="4" s="1"/>
  <c r="H42" i="2"/>
  <c r="I42" i="2"/>
  <c r="L42" i="2" s="1"/>
  <c r="H41" i="2"/>
  <c r="I41" i="2" s="1"/>
  <c r="L41" i="2" s="1"/>
  <c r="H40" i="2"/>
  <c r="I40" i="2" s="1"/>
  <c r="L40" i="2" s="1"/>
  <c r="H39" i="2"/>
  <c r="I39" i="2" s="1"/>
  <c r="L39" i="2" s="1"/>
  <c r="H38" i="2"/>
  <c r="I38" i="2" s="1"/>
  <c r="L38" i="2" s="1"/>
  <c r="T37" i="4" s="1"/>
  <c r="H37" i="2"/>
  <c r="I37" i="2" s="1"/>
  <c r="L37" i="2" s="1"/>
  <c r="J36" i="2"/>
  <c r="H36" i="2"/>
  <c r="I36" i="2" s="1"/>
  <c r="H35" i="2"/>
  <c r="I35" i="2" s="1"/>
  <c r="L35" i="2" s="1"/>
  <c r="U34" i="4" s="1"/>
  <c r="H34" i="2"/>
  <c r="I34" i="2" s="1"/>
  <c r="L34" i="2" s="1"/>
  <c r="H33" i="2"/>
  <c r="I33" i="2" s="1"/>
  <c r="L33" i="2" s="1"/>
  <c r="H32" i="2"/>
  <c r="I32" i="2" s="1"/>
  <c r="L32" i="2" s="1"/>
  <c r="R31" i="4" s="1"/>
  <c r="H31" i="2"/>
  <c r="I31" i="2" s="1"/>
  <c r="H30" i="2"/>
  <c r="I30" i="2" s="1"/>
  <c r="J29" i="2"/>
  <c r="H29" i="2"/>
  <c r="I29" i="2" s="1"/>
  <c r="H28" i="2"/>
  <c r="I28" i="2" s="1"/>
  <c r="L28" i="2" s="1"/>
  <c r="H27" i="2"/>
  <c r="I27" i="2" s="1"/>
  <c r="L27" i="2" s="1"/>
  <c r="H26" i="2"/>
  <c r="I26" i="2" s="1"/>
  <c r="L26" i="2" s="1"/>
  <c r="H25" i="2"/>
  <c r="I25" i="2" s="1"/>
  <c r="L25" i="2" s="1"/>
  <c r="J24" i="2"/>
  <c r="H24" i="2"/>
  <c r="I24" i="2" s="1"/>
  <c r="J23" i="2"/>
  <c r="H23" i="2"/>
  <c r="I23" i="2" s="1"/>
  <c r="I22" i="2"/>
  <c r="L22" i="2" s="1"/>
  <c r="J21" i="2"/>
  <c r="H21" i="2"/>
  <c r="I21" i="2" s="1"/>
  <c r="H20" i="2"/>
  <c r="I20" i="2" s="1"/>
  <c r="L20" i="2" s="1"/>
  <c r="W19" i="4" s="1"/>
  <c r="H19" i="2"/>
  <c r="I19" i="2"/>
  <c r="L19" i="2" s="1"/>
  <c r="I18" i="2"/>
  <c r="L18" i="2" s="1"/>
  <c r="H17" i="2"/>
  <c r="I17" i="2" s="1"/>
  <c r="L17" i="2" s="1"/>
  <c r="H16" i="2"/>
  <c r="I16" i="2" s="1"/>
  <c r="L16" i="2" s="1"/>
  <c r="J15" i="2"/>
  <c r="H15" i="2"/>
  <c r="I15" i="2" s="1"/>
  <c r="H14" i="2"/>
  <c r="I14" i="2" s="1"/>
  <c r="L14" i="2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J9" i="2"/>
  <c r="H9" i="2"/>
  <c r="I9" i="2" s="1"/>
  <c r="H8" i="2"/>
  <c r="I8" i="2" s="1"/>
  <c r="L8" i="2" s="1"/>
  <c r="O7" i="4" s="1"/>
  <c r="H7" i="2"/>
  <c r="I7" i="2" s="1"/>
  <c r="L7" i="2" s="1"/>
  <c r="H6" i="2"/>
  <c r="I6" i="2" s="1"/>
  <c r="L6" i="2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H324" i="1"/>
  <c r="I324" i="1" s="1"/>
  <c r="J323" i="1"/>
  <c r="H323" i="1"/>
  <c r="I323" i="1" s="1"/>
  <c r="I322" i="1"/>
  <c r="L322" i="1" s="1"/>
  <c r="J321" i="1"/>
  <c r="H321" i="1"/>
  <c r="I321" i="1" s="1"/>
  <c r="H320" i="1"/>
  <c r="I320" i="1" s="1"/>
  <c r="L320" i="1" s="1"/>
  <c r="H319" i="1"/>
  <c r="I319" i="1" s="1"/>
  <c r="L319" i="1" s="1"/>
  <c r="J318" i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 s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 s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 s="1"/>
  <c r="J295" i="1"/>
  <c r="H295" i="1"/>
  <c r="I295" i="1" s="1"/>
  <c r="H294" i="1"/>
  <c r="I294" i="1" s="1"/>
  <c r="L294" i="1" s="1"/>
  <c r="H293" i="1"/>
  <c r="I293" i="1" s="1"/>
  <c r="L293" i="1" s="1"/>
  <c r="J292" i="1"/>
  <c r="H292" i="1"/>
  <c r="I292" i="1" s="1"/>
  <c r="J291" i="1"/>
  <c r="H291" i="1"/>
  <c r="I291" i="1" s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H285" i="1"/>
  <c r="I285" i="1" s="1"/>
  <c r="L285" i="1" s="1"/>
  <c r="J284" i="1"/>
  <c r="H284" i="1"/>
  <c r="I284" i="1" s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 s="1"/>
  <c r="L271" i="1" s="1"/>
  <c r="J270" i="1"/>
  <c r="H270" i="1"/>
  <c r="I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 s="1"/>
  <c r="H265" i="1"/>
  <c r="I265" i="1" s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 s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H236" i="1"/>
  <c r="I236" i="1" s="1"/>
  <c r="L236" i="1" s="1"/>
  <c r="J235" i="1"/>
  <c r="L235" i="1" s="1"/>
  <c r="H235" i="1"/>
  <c r="I235" i="1" s="1"/>
  <c r="J234" i="1"/>
  <c r="H234" i="1"/>
  <c r="I234" i="1" s="1"/>
  <c r="L234" i="1" s="1"/>
  <c r="H233" i="1"/>
  <c r="I233" i="1" s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 s="1"/>
  <c r="L210" i="1" s="1"/>
  <c r="J209" i="1"/>
  <c r="H209" i="1"/>
  <c r="I209" i="1" s="1"/>
  <c r="H208" i="1"/>
  <c r="I208" i="1" s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J199" i="1"/>
  <c r="H199" i="1"/>
  <c r="I199" i="1" s="1"/>
  <c r="H198" i="1"/>
  <c r="I198" i="1" s="1"/>
  <c r="L198" i="1" s="1"/>
  <c r="H197" i="1"/>
  <c r="I197" i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 s="1"/>
  <c r="L181" i="1" s="1"/>
  <c r="J180" i="1"/>
  <c r="H180" i="1"/>
  <c r="I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 s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H164" i="1"/>
  <c r="I164" i="1" s="1"/>
  <c r="L164" i="1" s="1"/>
  <c r="J163" i="1"/>
  <c r="H163" i="1"/>
  <c r="I163" i="1" s="1"/>
  <c r="H162" i="1"/>
  <c r="I162" i="1" s="1"/>
  <c r="L162" i="1" s="1"/>
  <c r="H161" i="1"/>
  <c r="I161" i="1" s="1"/>
  <c r="L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L156" i="1" s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H150" i="1"/>
  <c r="I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/>
  <c r="L146" i="1" s="1"/>
  <c r="H145" i="1"/>
  <c r="I145" i="1" s="1"/>
  <c r="L145" i="1" s="1"/>
  <c r="H144" i="1"/>
  <c r="I144" i="1" s="1"/>
  <c r="L144" i="1" s="1"/>
  <c r="H143" i="1"/>
  <c r="I143" i="1" s="1"/>
  <c r="L143" i="1" s="1"/>
  <c r="H142" i="1"/>
  <c r="I142" i="1" s="1"/>
  <c r="L142" i="1" s="1"/>
  <c r="J141" i="1"/>
  <c r="H141" i="1"/>
  <c r="I141" i="1" s="1"/>
  <c r="H140" i="1"/>
  <c r="I140" i="1" s="1"/>
  <c r="L140" i="1" s="1"/>
  <c r="J139" i="1"/>
  <c r="H139" i="1"/>
  <c r="I139" i="1" s="1"/>
  <c r="H138" i="1"/>
  <c r="I138" i="1" s="1"/>
  <c r="L138" i="1" s="1"/>
  <c r="J137" i="1"/>
  <c r="H137" i="1"/>
  <c r="I137" i="1" s="1"/>
  <c r="L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 s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 s="1"/>
  <c r="L115" i="1" s="1"/>
  <c r="J114" i="1"/>
  <c r="H114" i="1"/>
  <c r="I114" i="1" s="1"/>
  <c r="J113" i="1"/>
  <c r="H113" i="1"/>
  <c r="I113" i="1" s="1"/>
  <c r="H112" i="1"/>
  <c r="I112" i="1" s="1"/>
  <c r="L112" i="1" s="1"/>
  <c r="H111" i="1"/>
  <c r="I111" i="1" s="1"/>
  <c r="L111" i="1" s="1"/>
  <c r="J110" i="1"/>
  <c r="H110" i="1"/>
  <c r="I110" i="1" s="1"/>
  <c r="H109" i="1"/>
  <c r="I109" i="1" s="1"/>
  <c r="L109" i="1" s="1"/>
  <c r="J108" i="1"/>
  <c r="H108" i="1"/>
  <c r="I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 s="1"/>
  <c r="J98" i="1"/>
  <c r="H98" i="1"/>
  <c r="I98" i="1" s="1"/>
  <c r="H97" i="1"/>
  <c r="I97" i="1" s="1"/>
  <c r="L97" i="1" s="1"/>
  <c r="H96" i="1"/>
  <c r="I96" i="1" s="1"/>
  <c r="L96" i="1" s="1"/>
  <c r="H95" i="1"/>
  <c r="I95" i="1" s="1"/>
  <c r="L95" i="1" s="1"/>
  <c r="H94" i="1"/>
  <c r="I94" i="1" s="1"/>
  <c r="L94" i="1" s="1"/>
  <c r="J93" i="1"/>
  <c r="H93" i="1"/>
  <c r="I93" i="1" s="1"/>
  <c r="H92" i="1"/>
  <c r="I92" i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 s="1"/>
  <c r="L87" i="1" s="1"/>
  <c r="J86" i="1"/>
  <c r="H86" i="1"/>
  <c r="I86" i="1" s="1"/>
  <c r="H85" i="1"/>
  <c r="I85" i="1" s="1"/>
  <c r="L85" i="1" s="1"/>
  <c r="J84" i="1"/>
  <c r="H84" i="1"/>
  <c r="I84" i="1" s="1"/>
  <c r="J83" i="1"/>
  <c r="H83" i="1"/>
  <c r="I83" i="1" s="1"/>
  <c r="J82" i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 s="1"/>
  <c r="L69" i="1" s="1"/>
  <c r="J68" i="1"/>
  <c r="H68" i="1"/>
  <c r="I68" i="1" s="1"/>
  <c r="J67" i="1"/>
  <c r="H67" i="1"/>
  <c r="I67" i="1" s="1"/>
  <c r="J66" i="1"/>
  <c r="H66" i="1"/>
  <c r="I66" i="1" s="1"/>
  <c r="H65" i="1"/>
  <c r="I65" i="1" s="1"/>
  <c r="L65" i="1" s="1"/>
  <c r="H64" i="1"/>
  <c r="I64" i="1" s="1"/>
  <c r="L64" i="1" s="1"/>
  <c r="J63" i="1"/>
  <c r="H63" i="1"/>
  <c r="I63" i="1" s="1"/>
  <c r="J62" i="1"/>
  <c r="H62" i="1"/>
  <c r="I62" i="1" s="1"/>
  <c r="J61" i="1"/>
  <c r="H61" i="1"/>
  <c r="I61" i="1" s="1"/>
  <c r="J60" i="1"/>
  <c r="H60" i="1"/>
  <c r="I60" i="1" s="1"/>
  <c r="J59" i="1"/>
  <c r="H59" i="1"/>
  <c r="I59" i="1" s="1"/>
  <c r="H58" i="1"/>
  <c r="I58" i="1" s="1"/>
  <c r="L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H52" i="1"/>
  <c r="I52" i="1" s="1"/>
  <c r="L52" i="1" s="1"/>
  <c r="J51" i="1"/>
  <c r="H51" i="1"/>
  <c r="I51" i="1" s="1"/>
  <c r="H50" i="1"/>
  <c r="I50" i="1" s="1"/>
  <c r="L50" i="1" s="1"/>
  <c r="H49" i="1"/>
  <c r="I49" i="1" s="1"/>
  <c r="L49" i="1" s="1"/>
  <c r="H48" i="1"/>
  <c r="I48" i="1" s="1"/>
  <c r="L48" i="1" s="1"/>
  <c r="H47" i="1"/>
  <c r="I47" i="1" s="1"/>
  <c r="L47" i="1" s="1"/>
  <c r="H46" i="1"/>
  <c r="I46" i="1" s="1"/>
  <c r="L46" i="1" s="1"/>
  <c r="H45" i="1"/>
  <c r="I45" i="1" s="1"/>
  <c r="L45" i="1" s="1"/>
  <c r="J44" i="1"/>
  <c r="H44" i="1"/>
  <c r="I44" i="1" s="1"/>
  <c r="H43" i="1"/>
  <c r="I43" i="1" s="1"/>
  <c r="L43" i="1" s="1"/>
  <c r="H42" i="1"/>
  <c r="I42" i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 s="1"/>
  <c r="L32" i="1" s="1"/>
  <c r="H31" i="1"/>
  <c r="I31" i="1" s="1"/>
  <c r="H30" i="1"/>
  <c r="I30" i="1" s="1"/>
  <c r="J29" i="1"/>
  <c r="H29" i="1"/>
  <c r="I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H24" i="1"/>
  <c r="I24" i="1" s="1"/>
  <c r="J23" i="1"/>
  <c r="H23" i="1"/>
  <c r="I23" i="1" s="1"/>
  <c r="I22" i="1"/>
  <c r="L22" i="1" s="1"/>
  <c r="J21" i="1"/>
  <c r="H21" i="1"/>
  <c r="I21" i="1" s="1"/>
  <c r="H20" i="1"/>
  <c r="I20" i="1" s="1"/>
  <c r="L20" i="1" s="1"/>
  <c r="H19" i="1"/>
  <c r="I19" i="1" s="1"/>
  <c r="L19" i="1" s="1"/>
  <c r="I18" i="1"/>
  <c r="L18" i="1" s="1"/>
  <c r="H17" i="1"/>
  <c r="I17" i="1"/>
  <c r="L17" i="1" s="1"/>
  <c r="H16" i="1"/>
  <c r="I16" i="1" s="1"/>
  <c r="L16" i="1" s="1"/>
  <c r="J15" i="1"/>
  <c r="H15" i="1"/>
  <c r="I15" i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 s="1"/>
  <c r="J9" i="1"/>
  <c r="H9" i="1"/>
  <c r="I9" i="1" s="1"/>
  <c r="H8" i="1"/>
  <c r="I8" i="1" s="1"/>
  <c r="L8" i="1" s="1"/>
  <c r="H7" i="1"/>
  <c r="I7" i="1" s="1"/>
  <c r="L7" i="1" s="1"/>
  <c r="H6" i="1"/>
  <c r="I6" i="1" s="1"/>
  <c r="L6" i="1" s="1"/>
  <c r="J5" i="1"/>
  <c r="H5" i="1"/>
  <c r="I5" i="1" s="1"/>
  <c r="L55" i="2"/>
  <c r="Y55" i="2" s="1"/>
  <c r="X169" i="4"/>
  <c r="Y169" i="4" s="1"/>
  <c r="M169" i="4"/>
  <c r="Y313" i="2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V295" i="4"/>
  <c r="U303" i="4"/>
  <c r="T297" i="4"/>
  <c r="S297" i="4"/>
  <c r="O297" i="4"/>
  <c r="X6" i="4"/>
  <c r="Y6" i="4" s="1"/>
  <c r="X130" i="4"/>
  <c r="Y130" i="4" s="1"/>
  <c r="S130" i="4"/>
  <c r="N205" i="4"/>
  <c r="Q205" i="4"/>
  <c r="N207" i="4"/>
  <c r="R207" i="4"/>
  <c r="O207" i="4"/>
  <c r="S207" i="4"/>
  <c r="W207" i="4"/>
  <c r="X207" i="4"/>
  <c r="Y207" i="4" s="1"/>
  <c r="Q207" i="4"/>
  <c r="T207" i="4"/>
  <c r="Y208" i="2"/>
  <c r="M207" i="4"/>
  <c r="U207" i="4"/>
  <c r="W282" i="4"/>
  <c r="X5" i="4"/>
  <c r="Y5" i="4" s="1"/>
  <c r="N5" i="4"/>
  <c r="W166" i="4"/>
  <c r="P185" i="4"/>
  <c r="N194" i="4"/>
  <c r="O194" i="4"/>
  <c r="P203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M79" i="4"/>
  <c r="Y140" i="2"/>
  <c r="M145" i="4"/>
  <c r="N197" i="4"/>
  <c r="W197" i="4"/>
  <c r="X197" i="4"/>
  <c r="Y197" i="4" s="1"/>
  <c r="Q197" i="4"/>
  <c r="W248" i="4"/>
  <c r="W311" i="4"/>
  <c r="M314" i="4"/>
  <c r="Q324" i="4"/>
  <c r="T93" i="4"/>
  <c r="Q111" i="4"/>
  <c r="U111" i="4"/>
  <c r="Q272" i="4"/>
  <c r="W272" i="4"/>
  <c r="O10" i="4"/>
  <c r="T70" i="4"/>
  <c r="X70" i="4"/>
  <c r="Y70" i="4" s="1"/>
  <c r="W70" i="4"/>
  <c r="O70" i="4"/>
  <c r="M74" i="4"/>
  <c r="W74" i="4"/>
  <c r="R89" i="4"/>
  <c r="Y90" i="2"/>
  <c r="N127" i="4"/>
  <c r="R127" i="4"/>
  <c r="T127" i="4"/>
  <c r="X127" i="4"/>
  <c r="Y127" i="4" s="1"/>
  <c r="M127" i="4"/>
  <c r="O127" i="4"/>
  <c r="Q127" i="4"/>
  <c r="S127" i="4"/>
  <c r="N135" i="4"/>
  <c r="V135" i="4"/>
  <c r="X135" i="4"/>
  <c r="Y135" i="4" s="1"/>
  <c r="S135" i="4"/>
  <c r="W135" i="4"/>
  <c r="Y136" i="2"/>
  <c r="S173" i="4"/>
  <c r="P173" i="4"/>
  <c r="Q173" i="4"/>
  <c r="W192" i="4"/>
  <c r="N243" i="4"/>
  <c r="O243" i="4"/>
  <c r="P259" i="4"/>
  <c r="R259" i="4"/>
  <c r="T288" i="4"/>
  <c r="U288" i="4"/>
  <c r="V288" i="4"/>
  <c r="S292" i="4"/>
  <c r="X300" i="4"/>
  <c r="Y300" i="4" s="1"/>
  <c r="O12" i="4"/>
  <c r="W12" i="4"/>
  <c r="X12" i="4"/>
  <c r="Y12" i="4" s="1"/>
  <c r="M12" i="4"/>
  <c r="Q12" i="4"/>
  <c r="O21" i="4"/>
  <c r="V21" i="4"/>
  <c r="U116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O266" i="4"/>
  <c r="P47" i="4"/>
  <c r="X47" i="4"/>
  <c r="Y47" i="4" s="1"/>
  <c r="V47" i="4"/>
  <c r="N47" i="4"/>
  <c r="S47" i="4"/>
  <c r="S75" i="4"/>
  <c r="R95" i="4"/>
  <c r="M95" i="4"/>
  <c r="T95" i="4"/>
  <c r="R105" i="4"/>
  <c r="W105" i="4"/>
  <c r="Y106" i="2"/>
  <c r="R117" i="4"/>
  <c r="X117" i="4"/>
  <c r="Y117" i="4" s="1"/>
  <c r="Q121" i="4"/>
  <c r="R123" i="4"/>
  <c r="P123" i="4"/>
  <c r="T123" i="4"/>
  <c r="M123" i="4"/>
  <c r="U123" i="4"/>
  <c r="O123" i="4"/>
  <c r="S123" i="4"/>
  <c r="Y124" i="2"/>
  <c r="M174" i="4"/>
  <c r="Y175" i="2"/>
  <c r="M181" i="4"/>
  <c r="V211" i="4"/>
  <c r="X227" i="4"/>
  <c r="Y227" i="4" s="1"/>
  <c r="S262" i="4"/>
  <c r="P267" i="4"/>
  <c r="T267" i="4"/>
  <c r="X267" i="4"/>
  <c r="Y267" i="4" s="1"/>
  <c r="M267" i="4"/>
  <c r="Q267" i="4"/>
  <c r="U267" i="4"/>
  <c r="N267" i="4"/>
  <c r="R267" i="4"/>
  <c r="V267" i="4"/>
  <c r="Y268" i="2"/>
  <c r="O267" i="4"/>
  <c r="S267" i="4"/>
  <c r="W267" i="4"/>
  <c r="M271" i="4"/>
  <c r="P274" i="4"/>
  <c r="T274" i="4"/>
  <c r="X274" i="4"/>
  <c r="Y274" i="4" s="1"/>
  <c r="M274" i="4"/>
  <c r="Q274" i="4"/>
  <c r="U274" i="4"/>
  <c r="N274" i="4"/>
  <c r="R274" i="4"/>
  <c r="V274" i="4"/>
  <c r="W274" i="4"/>
  <c r="Y275" i="2"/>
  <c r="O274" i="4"/>
  <c r="S274" i="4"/>
  <c r="T293" i="4"/>
  <c r="M293" i="4"/>
  <c r="Y294" i="2"/>
  <c r="P301" i="4"/>
  <c r="T301" i="4"/>
  <c r="X301" i="4"/>
  <c r="Y301" i="4" s="1"/>
  <c r="M301" i="4"/>
  <c r="Q301" i="4"/>
  <c r="U301" i="4"/>
  <c r="N301" i="4"/>
  <c r="R301" i="4"/>
  <c r="V301" i="4"/>
  <c r="S301" i="4"/>
  <c r="W301" i="4"/>
  <c r="Y302" i="2"/>
  <c r="O301" i="4"/>
  <c r="Q308" i="4"/>
  <c r="V308" i="4"/>
  <c r="Y309" i="2"/>
  <c r="T319" i="4"/>
  <c r="Q319" i="4"/>
  <c r="S319" i="4"/>
  <c r="P18" i="4"/>
  <c r="R32" i="4"/>
  <c r="P45" i="4"/>
  <c r="X45" i="4"/>
  <c r="Y45" i="4" s="1"/>
  <c r="W45" i="4"/>
  <c r="N45" i="4"/>
  <c r="Q45" i="4"/>
  <c r="Y46" i="2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S172" i="4"/>
  <c r="R182" i="4"/>
  <c r="T182" i="4"/>
  <c r="X182" i="4"/>
  <c r="Y182" i="4" s="1"/>
  <c r="Q182" i="4"/>
  <c r="N228" i="4"/>
  <c r="R228" i="4"/>
  <c r="S228" i="4"/>
  <c r="W228" i="4"/>
  <c r="U228" i="4"/>
  <c r="P228" i="4"/>
  <c r="Q228" i="4"/>
  <c r="S230" i="4"/>
  <c r="T264" i="4"/>
  <c r="X264" i="4"/>
  <c r="Y264" i="4" s="1"/>
  <c r="M264" i="4"/>
  <c r="N264" i="4"/>
  <c r="R264" i="4"/>
  <c r="O264" i="4"/>
  <c r="Y265" i="2"/>
  <c r="P270" i="4"/>
  <c r="M270" i="4"/>
  <c r="Q270" i="4"/>
  <c r="V270" i="4"/>
  <c r="O270" i="4"/>
  <c r="T275" i="4"/>
  <c r="X275" i="4"/>
  <c r="Y275" i="4" s="1"/>
  <c r="U275" i="4"/>
  <c r="O275" i="4"/>
  <c r="W275" i="4"/>
  <c r="R33" i="4"/>
  <c r="R37" i="4"/>
  <c r="Y38" i="2"/>
  <c r="P63" i="4"/>
  <c r="T41" i="4"/>
  <c r="M41" i="4"/>
  <c r="Q44" i="4"/>
  <c r="Y49" i="2"/>
  <c r="T64" i="4"/>
  <c r="X64" i="4"/>
  <c r="Y64" i="4" s="1"/>
  <c r="N64" i="4"/>
  <c r="S64" i="4"/>
  <c r="M64" i="4"/>
  <c r="R64" i="4"/>
  <c r="Y65" i="2"/>
  <c r="R133" i="4"/>
  <c r="V133" i="4"/>
  <c r="P133" i="4"/>
  <c r="Q133" i="4"/>
  <c r="S133" i="4"/>
  <c r="U133" i="4"/>
  <c r="Y134" i="2"/>
  <c r="R177" i="4"/>
  <c r="V177" i="4"/>
  <c r="S177" i="4"/>
  <c r="P177" i="4"/>
  <c r="X177" i="4"/>
  <c r="Y177" i="4" s="1"/>
  <c r="Q177" i="4"/>
  <c r="Y178" i="2"/>
  <c r="N188" i="4"/>
  <c r="R188" i="4"/>
  <c r="S188" i="4"/>
  <c r="T188" i="4"/>
  <c r="M188" i="4"/>
  <c r="U188" i="4"/>
  <c r="W196" i="4"/>
  <c r="S201" i="4"/>
  <c r="X201" i="4"/>
  <c r="Y201" i="4" s="1"/>
  <c r="Y202" i="2"/>
  <c r="X241" i="4"/>
  <c r="Y241" i="4" s="1"/>
  <c r="U241" i="4"/>
  <c r="L292" i="2"/>
  <c r="Q291" i="4" s="1"/>
  <c r="S304" i="4"/>
  <c r="R309" i="4"/>
  <c r="Y310" i="2"/>
  <c r="L69" i="2"/>
  <c r="Y69" i="2" s="1"/>
  <c r="AM325" i="3"/>
  <c r="AP325" i="3"/>
  <c r="T325" i="3"/>
  <c r="X325" i="3"/>
  <c r="N325" i="3"/>
  <c r="AS325" i="3"/>
  <c r="W102" i="4"/>
  <c r="S284" i="4"/>
  <c r="N284" i="4"/>
  <c r="A94" i="2"/>
  <c r="Z94" i="2" s="1"/>
  <c r="V39" i="4"/>
  <c r="Y40" i="2"/>
  <c r="U39" i="4"/>
  <c r="X39" i="4"/>
  <c r="Y39" i="4" s="1"/>
  <c r="M39" i="4"/>
  <c r="W230" i="4"/>
  <c r="N235" i="4"/>
  <c r="T245" i="4"/>
  <c r="U284" i="4"/>
  <c r="W7" i="4"/>
  <c r="T7" i="4"/>
  <c r="P73" i="4"/>
  <c r="T84" i="4"/>
  <c r="M126" i="4"/>
  <c r="R167" i="4"/>
  <c r="X167" i="4"/>
  <c r="Y167" i="4" s="1"/>
  <c r="X312" i="4"/>
  <c r="Y312" i="4" s="1"/>
  <c r="O312" i="4"/>
  <c r="Y315" i="2"/>
  <c r="P314" i="4"/>
  <c r="V314" i="4"/>
  <c r="X319" i="4"/>
  <c r="Y319" i="4" s="1"/>
  <c r="N319" i="4"/>
  <c r="Y320" i="2"/>
  <c r="U319" i="4"/>
  <c r="M319" i="4"/>
  <c r="R319" i="4"/>
  <c r="T38" i="4"/>
  <c r="W38" i="4"/>
  <c r="X38" i="4"/>
  <c r="Y38" i="4" s="1"/>
  <c r="U38" i="4"/>
  <c r="P281" i="4"/>
  <c r="W281" i="4"/>
  <c r="P192" i="4"/>
  <c r="R192" i="4"/>
  <c r="U192" i="4"/>
  <c r="W265" i="4"/>
  <c r="V38" i="4"/>
  <c r="Q10" i="4"/>
  <c r="S18" i="4"/>
  <c r="P77" i="4"/>
  <c r="M93" i="4"/>
  <c r="X93" i="4"/>
  <c r="Y93" i="4" s="1"/>
  <c r="O93" i="4"/>
  <c r="V93" i="4"/>
  <c r="M129" i="4"/>
  <c r="Q129" i="4"/>
  <c r="Q163" i="4"/>
  <c r="R201" i="4"/>
  <c r="W201" i="4"/>
  <c r="O201" i="4"/>
  <c r="U201" i="4"/>
  <c r="V201" i="4"/>
  <c r="T201" i="4"/>
  <c r="M201" i="4"/>
  <c r="Q213" i="4"/>
  <c r="U309" i="4"/>
  <c r="Y264" i="2"/>
  <c r="P110" i="4"/>
  <c r="Y229" i="2"/>
  <c r="M228" i="4"/>
  <c r="O228" i="4"/>
  <c r="Q210" i="4"/>
  <c r="W120" i="4"/>
  <c r="N271" i="4"/>
  <c r="Q257" i="4"/>
  <c r="M105" i="4"/>
  <c r="S95" i="4"/>
  <c r="Y35" i="2"/>
  <c r="N21" i="4"/>
  <c r="U243" i="4"/>
  <c r="O202" i="4"/>
  <c r="L141" i="1"/>
  <c r="L324" i="1"/>
  <c r="W5" i="4"/>
  <c r="V194" i="4"/>
  <c r="R194" i="4"/>
  <c r="V205" i="4"/>
  <c r="X205" i="4"/>
  <c r="Y205" i="4" s="1"/>
  <c r="V309" i="4"/>
  <c r="W110" i="4"/>
  <c r="X228" i="4"/>
  <c r="Y228" i="4" s="1"/>
  <c r="T228" i="4"/>
  <c r="T105" i="4"/>
  <c r="Q105" i="4"/>
  <c r="Y96" i="2"/>
  <c r="O95" i="4"/>
  <c r="X134" i="4"/>
  <c r="Y134" i="4" s="1"/>
  <c r="S205" i="4"/>
  <c r="S6" i="4"/>
  <c r="W6" i="4"/>
  <c r="W169" i="4"/>
  <c r="T197" i="4"/>
  <c r="Y198" i="2"/>
  <c r="M311" i="4"/>
  <c r="L326" i="2"/>
  <c r="L100" i="4"/>
  <c r="L101" i="1"/>
  <c r="L149" i="1"/>
  <c r="L237" i="1"/>
  <c r="L318" i="1"/>
  <c r="L140" i="4"/>
  <c r="L157" i="4"/>
  <c r="A5" i="1"/>
  <c r="L108" i="1"/>
  <c r="L308" i="1"/>
  <c r="L8" i="4"/>
  <c r="L52" i="4"/>
  <c r="L206" i="4"/>
  <c r="A280" i="1"/>
  <c r="L62" i="2"/>
  <c r="L93" i="2"/>
  <c r="L108" i="2"/>
  <c r="W107" i="4" s="1"/>
  <c r="L28" i="4"/>
  <c r="L72" i="4"/>
  <c r="A265" i="2"/>
  <c r="Z265" i="2" s="1"/>
  <c r="A128" i="2"/>
  <c r="Z128" i="2" s="1"/>
  <c r="A32" i="2"/>
  <c r="Z32" i="2" s="1"/>
  <c r="A183" i="1"/>
  <c r="A75" i="1"/>
  <c r="A7" i="1"/>
  <c r="A163" i="2"/>
  <c r="Z163" i="2" s="1"/>
  <c r="A63" i="2"/>
  <c r="Z63" i="2" s="1"/>
  <c r="A238" i="1"/>
  <c r="A110" i="1"/>
  <c r="A6" i="1"/>
  <c r="AK120" i="3"/>
  <c r="O25" i="4"/>
  <c r="T25" i="4"/>
  <c r="U25" i="4"/>
  <c r="S25" i="4"/>
  <c r="X25" i="4"/>
  <c r="Y25" i="4" s="1"/>
  <c r="Y26" i="2"/>
  <c r="W25" i="4"/>
  <c r="Q25" i="4"/>
  <c r="R25" i="4"/>
  <c r="N27" i="4"/>
  <c r="R27" i="4"/>
  <c r="U27" i="4"/>
  <c r="X31" i="4"/>
  <c r="Y31" i="4" s="1"/>
  <c r="M31" i="4"/>
  <c r="U31" i="4"/>
  <c r="S31" i="4"/>
  <c r="T31" i="4"/>
  <c r="W31" i="4"/>
  <c r="Q33" i="4"/>
  <c r="S33" i="4"/>
  <c r="N33" i="4"/>
  <c r="X33" i="4"/>
  <c r="Y33" i="4" s="1"/>
  <c r="Y34" i="2"/>
  <c r="V154" i="4"/>
  <c r="R154" i="4"/>
  <c r="U57" i="4"/>
  <c r="V57" i="4"/>
  <c r="M57" i="4"/>
  <c r="R57" i="4"/>
  <c r="Q57" i="4"/>
  <c r="T57" i="4"/>
  <c r="W57" i="4"/>
  <c r="S57" i="4"/>
  <c r="X57" i="4"/>
  <c r="Y57" i="4" s="1"/>
  <c r="R78" i="4"/>
  <c r="Q78" i="4"/>
  <c r="T78" i="4"/>
  <c r="M78" i="4"/>
  <c r="V101" i="4"/>
  <c r="T101" i="4"/>
  <c r="O101" i="4"/>
  <c r="U101" i="4"/>
  <c r="S101" i="4"/>
  <c r="P101" i="4"/>
  <c r="N101" i="4"/>
  <c r="W101" i="4"/>
  <c r="S103" i="4"/>
  <c r="T103" i="4"/>
  <c r="W103" i="4"/>
  <c r="P103" i="4"/>
  <c r="M103" i="4"/>
  <c r="Y104" i="2"/>
  <c r="V172" i="4"/>
  <c r="P172" i="4"/>
  <c r="M172" i="4"/>
  <c r="N172" i="4"/>
  <c r="W172" i="4"/>
  <c r="Q172" i="4"/>
  <c r="R172" i="4"/>
  <c r="T172" i="4"/>
  <c r="U172" i="4"/>
  <c r="O172" i="4"/>
  <c r="X172" i="4"/>
  <c r="Y172" i="4" s="1"/>
  <c r="Y173" i="2"/>
  <c r="V80" i="4"/>
  <c r="M80" i="4"/>
  <c r="T80" i="4"/>
  <c r="O80" i="4"/>
  <c r="U80" i="4"/>
  <c r="X80" i="4"/>
  <c r="Y80" i="4" s="1"/>
  <c r="S80" i="4"/>
  <c r="W80" i="4"/>
  <c r="Y81" i="2"/>
  <c r="N80" i="4"/>
  <c r="Q80" i="4"/>
  <c r="M90" i="4"/>
  <c r="N90" i="4"/>
  <c r="R90" i="4"/>
  <c r="S114" i="4"/>
  <c r="Q114" i="4"/>
  <c r="M114" i="4"/>
  <c r="V114" i="4"/>
  <c r="U114" i="4"/>
  <c r="T114" i="4"/>
  <c r="V170" i="4"/>
  <c r="P170" i="4"/>
  <c r="T170" i="4"/>
  <c r="M170" i="4"/>
  <c r="W170" i="4"/>
  <c r="Q170" i="4"/>
  <c r="N175" i="4"/>
  <c r="Y176" i="2"/>
  <c r="U175" i="4"/>
  <c r="M101" i="4"/>
  <c r="P80" i="4"/>
  <c r="R170" i="4"/>
  <c r="S150" i="4"/>
  <c r="X150" i="4"/>
  <c r="Y150" i="4" s="1"/>
  <c r="Q150" i="4"/>
  <c r="Y151" i="2"/>
  <c r="V150" i="4"/>
  <c r="O150" i="4"/>
  <c r="T150" i="4"/>
  <c r="Q152" i="4"/>
  <c r="U152" i="4"/>
  <c r="M152" i="4"/>
  <c r="N196" i="4"/>
  <c r="X196" i="4"/>
  <c r="Y196" i="4" s="1"/>
  <c r="Y197" i="2"/>
  <c r="R196" i="4"/>
  <c r="Q196" i="4"/>
  <c r="V196" i="4"/>
  <c r="T196" i="4"/>
  <c r="O196" i="4"/>
  <c r="V221" i="4"/>
  <c r="X221" i="4"/>
  <c r="Y221" i="4" s="1"/>
  <c r="S221" i="4"/>
  <c r="M221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S273" i="4"/>
  <c r="T276" i="4"/>
  <c r="T298" i="4"/>
  <c r="Q298" i="4"/>
  <c r="V298" i="4"/>
  <c r="X298" i="4"/>
  <c r="Y298" i="4" s="1"/>
  <c r="U298" i="4"/>
  <c r="W298" i="4"/>
  <c r="P298" i="4"/>
  <c r="R298" i="4"/>
  <c r="Y299" i="2"/>
  <c r="X304" i="4"/>
  <c r="Y304" i="4" s="1"/>
  <c r="O304" i="4"/>
  <c r="T304" i="4"/>
  <c r="N304" i="4"/>
  <c r="R304" i="4"/>
  <c r="W304" i="4"/>
  <c r="M304" i="4"/>
  <c r="P306" i="4"/>
  <c r="M306" i="4"/>
  <c r="R306" i="4"/>
  <c r="S306" i="4"/>
  <c r="T306" i="4"/>
  <c r="Q306" i="4"/>
  <c r="V306" i="4"/>
  <c r="O306" i="4"/>
  <c r="Y307" i="2"/>
  <c r="U306" i="4"/>
  <c r="N306" i="4"/>
  <c r="S313" i="4"/>
  <c r="P313" i="4"/>
  <c r="M313" i="4"/>
  <c r="W313" i="4"/>
  <c r="T313" i="4"/>
  <c r="V313" i="4"/>
  <c r="O313" i="4"/>
  <c r="Q313" i="4"/>
  <c r="Y314" i="2"/>
  <c r="Y32" i="2"/>
  <c r="V262" i="4"/>
  <c r="T224" i="4"/>
  <c r="R101" i="4"/>
  <c r="U266" i="4"/>
  <c r="S268" i="4"/>
  <c r="X306" i="4"/>
  <c r="Y306" i="4" s="1"/>
  <c r="R80" i="4"/>
  <c r="P150" i="4"/>
  <c r="O115" i="4"/>
  <c r="X115" i="4"/>
  <c r="Y115" i="4" s="1"/>
  <c r="N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U143" i="4"/>
  <c r="P143" i="4"/>
  <c r="Q143" i="4"/>
  <c r="O143" i="4"/>
  <c r="N143" i="4"/>
  <c r="S143" i="4"/>
  <c r="R143" i="4"/>
  <c r="M143" i="4"/>
  <c r="X143" i="4"/>
  <c r="Y143" i="4" s="1"/>
  <c r="W143" i="4"/>
  <c r="Y144" i="2"/>
  <c r="V145" i="4"/>
  <c r="U145" i="4"/>
  <c r="Q145" i="4"/>
  <c r="O145" i="4"/>
  <c r="T145" i="4"/>
  <c r="X145" i="4"/>
  <c r="Y145" i="4" s="1"/>
  <c r="Y146" i="2"/>
  <c r="S145" i="4"/>
  <c r="P147" i="4"/>
  <c r="O147" i="4"/>
  <c r="S147" i="4"/>
  <c r="O176" i="4"/>
  <c r="Q176" i="4"/>
  <c r="N176" i="4"/>
  <c r="W176" i="4"/>
  <c r="R176" i="4"/>
  <c r="P176" i="4"/>
  <c r="U176" i="4"/>
  <c r="Y177" i="2"/>
  <c r="X176" i="4"/>
  <c r="Y176" i="4" s="1"/>
  <c r="U187" i="4"/>
  <c r="S187" i="4"/>
  <c r="V189" i="4"/>
  <c r="P189" i="4"/>
  <c r="M189" i="4"/>
  <c r="T189" i="4"/>
  <c r="Q189" i="4"/>
  <c r="S189" i="4"/>
  <c r="W189" i="4"/>
  <c r="Y190" i="2"/>
  <c r="X189" i="4"/>
  <c r="Y189" i="4" s="1"/>
  <c r="S191" i="4"/>
  <c r="N193" i="4"/>
  <c r="R193" i="4"/>
  <c r="T193" i="4"/>
  <c r="N195" i="4"/>
  <c r="S195" i="4"/>
  <c r="X195" i="4"/>
  <c r="Y195" i="4" s="1"/>
  <c r="W195" i="4"/>
  <c r="U195" i="4"/>
  <c r="R195" i="4"/>
  <c r="M195" i="4"/>
  <c r="T195" i="4"/>
  <c r="V195" i="4"/>
  <c r="P54" i="4"/>
  <c r="Q54" i="4"/>
  <c r="W54" i="4"/>
  <c r="S16" i="4"/>
  <c r="X16" i="4"/>
  <c r="Y16" i="4" s="1"/>
  <c r="W16" i="4"/>
  <c r="P61" i="4"/>
  <c r="O79" i="4"/>
  <c r="U79" i="4"/>
  <c r="T79" i="4"/>
  <c r="S79" i="4"/>
  <c r="Q79" i="4"/>
  <c r="X79" i="4"/>
  <c r="Y79" i="4" s="1"/>
  <c r="M102" i="4"/>
  <c r="U102" i="4"/>
  <c r="X168" i="4"/>
  <c r="Y168" i="4" s="1"/>
  <c r="N185" i="4"/>
  <c r="S185" i="4"/>
  <c r="X185" i="4"/>
  <c r="Y185" i="4" s="1"/>
  <c r="Y186" i="2"/>
  <c r="R185" i="4"/>
  <c r="W185" i="4"/>
  <c r="M185" i="4"/>
  <c r="S190" i="4"/>
  <c r="W190" i="4"/>
  <c r="P213" i="4"/>
  <c r="T213" i="4"/>
  <c r="N216" i="4"/>
  <c r="V220" i="4"/>
  <c r="O223" i="4"/>
  <c r="S223" i="4"/>
  <c r="P257" i="4"/>
  <c r="R257" i="4"/>
  <c r="Y258" i="2"/>
  <c r="T263" i="4"/>
  <c r="V263" i="4"/>
  <c r="W263" i="4"/>
  <c r="X272" i="4"/>
  <c r="Y272" i="4" s="1"/>
  <c r="O272" i="4"/>
  <c r="N272" i="4"/>
  <c r="S272" i="4"/>
  <c r="T292" i="4"/>
  <c r="Q292" i="4"/>
  <c r="X292" i="4"/>
  <c r="Y292" i="4" s="1"/>
  <c r="U292" i="4"/>
  <c r="T47" i="4"/>
  <c r="U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N122" i="4"/>
  <c r="V166" i="4"/>
  <c r="P166" i="4"/>
  <c r="T166" i="4"/>
  <c r="M166" i="4"/>
  <c r="V182" i="4"/>
  <c r="P182" i="4"/>
  <c r="U182" i="4"/>
  <c r="M218" i="4"/>
  <c r="T231" i="4"/>
  <c r="Q259" i="4"/>
  <c r="V259" i="4"/>
  <c r="W259" i="4"/>
  <c r="U259" i="4"/>
  <c r="O259" i="4"/>
  <c r="X265" i="4"/>
  <c r="Y265" i="4" s="1"/>
  <c r="U265" i="4"/>
  <c r="S265" i="4"/>
  <c r="X270" i="4"/>
  <c r="Y270" i="4" s="1"/>
  <c r="U270" i="4"/>
  <c r="W270" i="4"/>
  <c r="S300" i="4"/>
  <c r="P300" i="4"/>
  <c r="R300" i="4"/>
  <c r="N61" i="4"/>
  <c r="T325" i="4"/>
  <c r="R263" i="4"/>
  <c r="U96" i="4"/>
  <c r="Y271" i="2"/>
  <c r="R270" i="4"/>
  <c r="M182" i="4"/>
  <c r="W182" i="4"/>
  <c r="N182" i="4"/>
  <c r="O126" i="4"/>
  <c r="O54" i="4"/>
  <c r="M54" i="4"/>
  <c r="V265" i="4"/>
  <c r="M265" i="4"/>
  <c r="V257" i="4"/>
  <c r="R231" i="4"/>
  <c r="Y214" i="2"/>
  <c r="R213" i="4"/>
  <c r="U98" i="4"/>
  <c r="W47" i="4"/>
  <c r="O47" i="4"/>
  <c r="V300" i="4"/>
  <c r="N292" i="4"/>
  <c r="N259" i="4"/>
  <c r="W249" i="4"/>
  <c r="R74" i="4"/>
  <c r="P74" i="4"/>
  <c r="Q70" i="4"/>
  <c r="M16" i="4"/>
  <c r="T272" i="4"/>
  <c r="Y221" i="2"/>
  <c r="N79" i="4"/>
  <c r="U185" i="4"/>
  <c r="O185" i="4"/>
  <c r="X11" i="4"/>
  <c r="Y11" i="4" s="1"/>
  <c r="N13" i="4"/>
  <c r="V13" i="4"/>
  <c r="O17" i="4"/>
  <c r="T17" i="4"/>
  <c r="Q19" i="4"/>
  <c r="S21" i="4"/>
  <c r="X21" i="4"/>
  <c r="Y21" i="4" s="1"/>
  <c r="Y22" i="2"/>
  <c r="W21" i="4"/>
  <c r="U21" i="4"/>
  <c r="Q40" i="4"/>
  <c r="R46" i="4"/>
  <c r="Q46" i="4"/>
  <c r="W46" i="4"/>
  <c r="P64" i="4"/>
  <c r="Q64" i="4"/>
  <c r="U64" i="4"/>
  <c r="O64" i="4"/>
  <c r="U75" i="4"/>
  <c r="X75" i="4"/>
  <c r="Y75" i="4" s="1"/>
  <c r="U91" i="4"/>
  <c r="N93" i="4"/>
  <c r="S93" i="4"/>
  <c r="U93" i="4"/>
  <c r="R93" i="4"/>
  <c r="W93" i="4"/>
  <c r="P93" i="4"/>
  <c r="Y94" i="2"/>
  <c r="S117" i="4"/>
  <c r="U117" i="4"/>
  <c r="W119" i="4"/>
  <c r="T121" i="4"/>
  <c r="U121" i="4"/>
  <c r="S121" i="4"/>
  <c r="V123" i="4"/>
  <c r="W123" i="4"/>
  <c r="V130" i="4"/>
  <c r="U130" i="4"/>
  <c r="Q130" i="4"/>
  <c r="O130" i="4"/>
  <c r="R130" i="4"/>
  <c r="T130" i="4"/>
  <c r="W130" i="4"/>
  <c r="V167" i="4"/>
  <c r="M167" i="4"/>
  <c r="O167" i="4"/>
  <c r="T167" i="4"/>
  <c r="S167" i="4"/>
  <c r="U167" i="4"/>
  <c r="W167" i="4"/>
  <c r="R178" i="4"/>
  <c r="S180" i="4"/>
  <c r="U180" i="4"/>
  <c r="V183" i="4"/>
  <c r="N203" i="4"/>
  <c r="S203" i="4"/>
  <c r="Q203" i="4"/>
  <c r="P212" i="4"/>
  <c r="T212" i="4"/>
  <c r="P243" i="4"/>
  <c r="M243" i="4"/>
  <c r="R243" i="4"/>
  <c r="S243" i="4"/>
  <c r="T243" i="4"/>
  <c r="Q243" i="4"/>
  <c r="V243" i="4"/>
  <c r="W243" i="4"/>
  <c r="N245" i="4"/>
  <c r="S250" i="4"/>
  <c r="X260" i="4"/>
  <c r="Y260" i="4" s="1"/>
  <c r="R282" i="4"/>
  <c r="O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X293" i="4"/>
  <c r="Y293" i="4" s="1"/>
  <c r="U293" i="4"/>
  <c r="S293" i="4"/>
  <c r="V318" i="4"/>
  <c r="R318" i="4"/>
  <c r="U318" i="4"/>
  <c r="W318" i="4"/>
  <c r="P324" i="4"/>
  <c r="Y325" i="2"/>
  <c r="R324" i="4"/>
  <c r="T324" i="4"/>
  <c r="M324" i="4"/>
  <c r="W324" i="4"/>
  <c r="Y62" i="2"/>
  <c r="Q249" i="4"/>
  <c r="W325" i="4"/>
  <c r="S68" i="4"/>
  <c r="S263" i="4"/>
  <c r="N263" i="4"/>
  <c r="X96" i="4"/>
  <c r="Y96" i="4" s="1"/>
  <c r="W64" i="4"/>
  <c r="V64" i="4"/>
  <c r="M40" i="4"/>
  <c r="Y18" i="2"/>
  <c r="S270" i="4"/>
  <c r="N270" i="4"/>
  <c r="T270" i="4"/>
  <c r="S182" i="4"/>
  <c r="T180" i="4"/>
  <c r="U126" i="4"/>
  <c r="N54" i="4"/>
  <c r="V54" i="4"/>
  <c r="W293" i="4"/>
  <c r="Q293" i="4"/>
  <c r="O265" i="4"/>
  <c r="R265" i="4"/>
  <c r="S257" i="4"/>
  <c r="N257" i="4"/>
  <c r="X257" i="4"/>
  <c r="Y257" i="4" s="1"/>
  <c r="W231" i="4"/>
  <c r="N231" i="4"/>
  <c r="U213" i="4"/>
  <c r="N213" i="4"/>
  <c r="Q123" i="4"/>
  <c r="X123" i="4"/>
  <c r="Y123" i="4" s="1"/>
  <c r="N123" i="4"/>
  <c r="O121" i="4"/>
  <c r="P121" i="4"/>
  <c r="W117" i="4"/>
  <c r="O75" i="4"/>
  <c r="P75" i="4"/>
  <c r="R47" i="4"/>
  <c r="U178" i="4"/>
  <c r="V122" i="4"/>
  <c r="R102" i="4"/>
  <c r="T21" i="4"/>
  <c r="M318" i="4"/>
  <c r="Y293" i="2"/>
  <c r="O288" i="4"/>
  <c r="X288" i="4"/>
  <c r="Y288" i="4" s="1"/>
  <c r="S259" i="4"/>
  <c r="M259" i="4"/>
  <c r="Y244" i="2"/>
  <c r="V74" i="4"/>
  <c r="Y71" i="2"/>
  <c r="S70" i="4"/>
  <c r="Y47" i="2"/>
  <c r="X19" i="4"/>
  <c r="Y19" i="4" s="1"/>
  <c r="P16" i="4"/>
  <c r="O284" i="4"/>
  <c r="X284" i="4"/>
  <c r="Y284" i="4" s="1"/>
  <c r="R272" i="4"/>
  <c r="S212" i="4"/>
  <c r="Q93" i="4"/>
  <c r="M216" i="4"/>
  <c r="V79" i="4"/>
  <c r="X203" i="4"/>
  <c r="Y203" i="4" s="1"/>
  <c r="Q185" i="4"/>
  <c r="V185" i="4"/>
  <c r="X166" i="4"/>
  <c r="Y166" i="4" s="1"/>
  <c r="N166" i="4"/>
  <c r="Y131" i="2"/>
  <c r="L292" i="1"/>
  <c r="L295" i="1"/>
  <c r="S10" i="4"/>
  <c r="V10" i="4"/>
  <c r="Y11" i="2"/>
  <c r="W10" i="4"/>
  <c r="X32" i="4"/>
  <c r="Y32" i="4" s="1"/>
  <c r="X37" i="4"/>
  <c r="Y37" i="4" s="1"/>
  <c r="W37" i="4"/>
  <c r="O37" i="4"/>
  <c r="P39" i="4"/>
  <c r="O39" i="4"/>
  <c r="R39" i="4"/>
  <c r="N39" i="4"/>
  <c r="N44" i="4"/>
  <c r="V44" i="4"/>
  <c r="R44" i="4"/>
  <c r="O89" i="4"/>
  <c r="M89" i="4"/>
  <c r="X89" i="4"/>
  <c r="Y89" i="4" s="1"/>
  <c r="S89" i="4"/>
  <c r="U89" i="4"/>
  <c r="O110" i="4"/>
  <c r="P144" i="4"/>
  <c r="M144" i="4"/>
  <c r="N144" i="4"/>
  <c r="T144" i="4"/>
  <c r="U144" i="4"/>
  <c r="V144" i="4"/>
  <c r="W144" i="4"/>
  <c r="X144" i="4"/>
  <c r="Y144" i="4" s="1"/>
  <c r="W161" i="4"/>
  <c r="Y162" i="2"/>
  <c r="V163" i="4"/>
  <c r="M163" i="4"/>
  <c r="O192" i="4"/>
  <c r="T192" i="4"/>
  <c r="N192" i="4"/>
  <c r="S192" i="4"/>
  <c r="X192" i="4"/>
  <c r="Y192" i="4" s="1"/>
  <c r="N202" i="4"/>
  <c r="U202" i="4"/>
  <c r="R202" i="4"/>
  <c r="W202" i="4"/>
  <c r="Y243" i="2"/>
  <c r="X248" i="4"/>
  <c r="Y248" i="4" s="1"/>
  <c r="S254" i="4"/>
  <c r="P275" i="4"/>
  <c r="M275" i="4"/>
  <c r="R275" i="4"/>
  <c r="S275" i="4"/>
  <c r="U286" i="4"/>
  <c r="X289" i="4"/>
  <c r="Y289" i="4" s="1"/>
  <c r="N289" i="4"/>
  <c r="W289" i="4"/>
  <c r="Y290" i="2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 s="1"/>
  <c r="O129" i="4"/>
  <c r="Y130" i="2"/>
  <c r="R165" i="4"/>
  <c r="P169" i="4"/>
  <c r="Q169" i="4"/>
  <c r="O169" i="4"/>
  <c r="U169" i="4"/>
  <c r="Y226" i="2"/>
  <c r="S238" i="4"/>
  <c r="Q281" i="4"/>
  <c r="V281" i="4"/>
  <c r="O281" i="4"/>
  <c r="U281" i="4"/>
  <c r="S281" i="4"/>
  <c r="X295" i="4"/>
  <c r="Y295" i="4" s="1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29" i="1"/>
  <c r="A109" i="4"/>
  <c r="A162" i="2"/>
  <c r="Z162" i="2" s="1"/>
  <c r="A87" i="4"/>
  <c r="A9" i="2"/>
  <c r="Z9" i="2" s="1"/>
  <c r="A62" i="2"/>
  <c r="Z62" i="2" s="1"/>
  <c r="A92" i="4"/>
  <c r="A81" i="4"/>
  <c r="A91" i="4"/>
  <c r="A193" i="2"/>
  <c r="Z193" i="2" s="1"/>
  <c r="A90" i="2"/>
  <c r="Z90" i="2" s="1"/>
  <c r="A84" i="4"/>
  <c r="A97" i="4"/>
  <c r="A24" i="4"/>
  <c r="A279" i="2"/>
  <c r="Z279" i="2" s="1"/>
  <c r="A102" i="2"/>
  <c r="Z102" i="2" s="1"/>
  <c r="A152" i="1"/>
  <c r="A174" i="2"/>
  <c r="Z174" i="2" s="1"/>
  <c r="A36" i="1"/>
  <c r="A184" i="1"/>
  <c r="A48" i="4"/>
  <c r="A33" i="1"/>
  <c r="A193" i="1"/>
  <c r="A4" i="4"/>
  <c r="A290" i="4"/>
  <c r="A174" i="4"/>
  <c r="A114" i="4"/>
  <c r="A46" i="4"/>
  <c r="T18" i="4"/>
  <c r="X181" i="4"/>
  <c r="Y181" i="4" s="1"/>
  <c r="Q95" i="4"/>
  <c r="W258" i="4"/>
  <c r="Q258" i="4"/>
  <c r="T116" i="4"/>
  <c r="P106" i="4"/>
  <c r="S106" i="4"/>
  <c r="R34" i="4"/>
  <c r="N12" i="4"/>
  <c r="R12" i="4"/>
  <c r="T173" i="4"/>
  <c r="O135" i="4"/>
  <c r="Q135" i="4"/>
  <c r="W127" i="4"/>
  <c r="Y112" i="2"/>
  <c r="X111" i="4"/>
  <c r="Y111" i="4" s="1"/>
  <c r="W111" i="4"/>
  <c r="M197" i="4"/>
  <c r="P197" i="4"/>
  <c r="R7" i="4"/>
  <c r="P194" i="4"/>
  <c r="Q5" i="4"/>
  <c r="V5" i="4"/>
  <c r="O321" i="4"/>
  <c r="W321" i="4"/>
  <c r="Y166" i="2"/>
  <c r="U297" i="4"/>
  <c r="S225" i="4"/>
  <c r="W295" i="4"/>
  <c r="Q295" i="4"/>
  <c r="M281" i="4"/>
  <c r="W238" i="4"/>
  <c r="M238" i="4"/>
  <c r="M26" i="4"/>
  <c r="U312" i="4"/>
  <c r="Y170" i="2"/>
  <c r="V77" i="4"/>
  <c r="W77" i="4"/>
  <c r="L223" i="1"/>
  <c r="P6" i="4"/>
  <c r="R6" i="4"/>
  <c r="M6" i="4"/>
  <c r="O6" i="4"/>
  <c r="T6" i="4"/>
  <c r="Q6" i="4"/>
  <c r="N6" i="4"/>
  <c r="L100" i="2"/>
  <c r="X99" i="4" s="1"/>
  <c r="Y99" i="4" s="1"/>
  <c r="L158" i="2"/>
  <c r="R157" i="4" s="1"/>
  <c r="N252" i="4"/>
  <c r="P252" i="4"/>
  <c r="R252" i="4"/>
  <c r="L53" i="4"/>
  <c r="A41" i="1"/>
  <c r="A44" i="4"/>
  <c r="A264" i="4"/>
  <c r="A124" i="4"/>
  <c r="A36" i="4"/>
  <c r="X3" i="3"/>
  <c r="A85" i="1"/>
  <c r="P325" i="4"/>
  <c r="R325" i="4"/>
  <c r="O325" i="4"/>
  <c r="S325" i="4"/>
  <c r="N325" i="4"/>
  <c r="X325" i="4"/>
  <c r="Y325" i="4" s="1"/>
  <c r="O92" i="4"/>
  <c r="U92" i="4"/>
  <c r="X92" i="4"/>
  <c r="Y92" i="4" s="1"/>
  <c r="P92" i="4"/>
  <c r="N92" i="4"/>
  <c r="S92" i="4"/>
  <c r="Y93" i="2"/>
  <c r="W92" i="4"/>
  <c r="V92" i="4"/>
  <c r="M92" i="4"/>
  <c r="V325" i="4"/>
  <c r="M325" i="4"/>
  <c r="Q325" i="4"/>
  <c r="N107" i="4"/>
  <c r="U325" i="4"/>
  <c r="U107" i="4"/>
  <c r="Y326" i="2"/>
  <c r="T61" i="4"/>
  <c r="M61" i="4"/>
  <c r="Q61" i="4"/>
  <c r="Y100" i="2"/>
  <c r="P99" i="4"/>
  <c r="R99" i="4"/>
  <c r="T99" i="4"/>
  <c r="S99" i="4"/>
  <c r="S112" i="4"/>
  <c r="V112" i="4"/>
  <c r="N112" i="4"/>
  <c r="U112" i="4"/>
  <c r="Q112" i="4"/>
  <c r="Y205" i="2" l="1"/>
  <c r="Q204" i="4"/>
  <c r="N204" i="4"/>
  <c r="R204" i="4"/>
  <c r="S204" i="4"/>
  <c r="V204" i="4"/>
  <c r="W204" i="4"/>
  <c r="T204" i="4"/>
  <c r="X204" i="4"/>
  <c r="Y204" i="4" s="1"/>
  <c r="U204" i="4"/>
  <c r="P204" i="4"/>
  <c r="N24" i="4"/>
  <c r="R24" i="4"/>
  <c r="Y25" i="2"/>
  <c r="N104" i="4"/>
  <c r="R104" i="4"/>
  <c r="O104" i="4"/>
  <c r="M215" i="4"/>
  <c r="X215" i="4"/>
  <c r="Y215" i="4" s="1"/>
  <c r="U215" i="4"/>
  <c r="M302" i="4"/>
  <c r="S302" i="4"/>
  <c r="Y37" i="2"/>
  <c r="O36" i="4"/>
  <c r="N36" i="4"/>
  <c r="T36" i="4"/>
  <c r="R36" i="4"/>
  <c r="S36" i="4"/>
  <c r="U36" i="4"/>
  <c r="V36" i="4"/>
  <c r="X36" i="4"/>
  <c r="Y36" i="4" s="1"/>
  <c r="W36" i="4"/>
  <c r="M36" i="4"/>
  <c r="X209" i="4"/>
  <c r="Y209" i="4" s="1"/>
  <c r="T209" i="4"/>
  <c r="Y210" i="2"/>
  <c r="S255" i="4"/>
  <c r="V255" i="4"/>
  <c r="T291" i="4"/>
  <c r="L24" i="1"/>
  <c r="L141" i="2"/>
  <c r="L284" i="2"/>
  <c r="L300" i="2"/>
  <c r="R299" i="4" s="1"/>
  <c r="L58" i="4"/>
  <c r="L62" i="4"/>
  <c r="L67" i="4"/>
  <c r="L124" i="4"/>
  <c r="A5" i="2"/>
  <c r="Z5" i="2" s="1"/>
  <c r="L82" i="1"/>
  <c r="L146" i="4"/>
  <c r="P207" i="4"/>
  <c r="L63" i="1"/>
  <c r="L83" i="1"/>
  <c r="L291" i="1"/>
  <c r="L323" i="2"/>
  <c r="L66" i="4"/>
  <c r="L85" i="4"/>
  <c r="L199" i="4"/>
  <c r="L256" i="4"/>
  <c r="L317" i="4"/>
  <c r="W157" i="4"/>
  <c r="U99" i="4"/>
  <c r="W51" i="4"/>
  <c r="Q51" i="4"/>
  <c r="R51" i="4"/>
  <c r="U51" i="4"/>
  <c r="V51" i="4"/>
  <c r="N51" i="4"/>
  <c r="X140" i="4"/>
  <c r="Y140" i="4" s="1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 s="1"/>
  <c r="A243" i="2"/>
  <c r="Z243" i="2" s="1"/>
  <c r="A226" i="2"/>
  <c r="Z226" i="2" s="1"/>
  <c r="A210" i="2"/>
  <c r="Z210" i="2" s="1"/>
  <c r="A166" i="2"/>
  <c r="Z166" i="2" s="1"/>
  <c r="A146" i="2"/>
  <c r="Z146" i="2" s="1"/>
  <c r="A118" i="2"/>
  <c r="Z118" i="2" s="1"/>
  <c r="A82" i="2"/>
  <c r="Z82" i="2" s="1"/>
  <c r="A66" i="2"/>
  <c r="Z66" i="2" s="1"/>
  <c r="A54" i="2"/>
  <c r="Z54" i="2" s="1"/>
  <c r="A18" i="2"/>
  <c r="Z18" i="2" s="1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 s="1"/>
  <c r="A232" i="2"/>
  <c r="Z232" i="2" s="1"/>
  <c r="A176" i="2"/>
  <c r="Z176" i="2" s="1"/>
  <c r="A136" i="2"/>
  <c r="Z136" i="2" s="1"/>
  <c r="A96" i="2"/>
  <c r="Z96" i="2" s="1"/>
  <c r="A64" i="2"/>
  <c r="Z64" i="2" s="1"/>
  <c r="A24" i="2"/>
  <c r="Z24" i="2" s="1"/>
  <c r="A291" i="1"/>
  <c r="A215" i="1"/>
  <c r="A163" i="1"/>
  <c r="A131" i="1"/>
  <c r="A91" i="1"/>
  <c r="A51" i="1"/>
  <c r="A11" i="1"/>
  <c r="A268" i="2"/>
  <c r="Z268" i="2" s="1"/>
  <c r="A191" i="2"/>
  <c r="Z191" i="2" s="1"/>
  <c r="A147" i="2"/>
  <c r="Z147" i="2" s="1"/>
  <c r="A107" i="2"/>
  <c r="Z107" i="2" s="1"/>
  <c r="A67" i="2"/>
  <c r="Z67" i="2" s="1"/>
  <c r="A31" i="2"/>
  <c r="Z31" i="2" s="1"/>
  <c r="A298" i="1"/>
  <c r="A218" i="1"/>
  <c r="A170" i="1"/>
  <c r="A130" i="1"/>
  <c r="A98" i="1"/>
  <c r="A50" i="1"/>
  <c r="A10" i="1"/>
  <c r="A195" i="2"/>
  <c r="Z195" i="2" s="1"/>
  <c r="A325" i="2"/>
  <c r="Z325" i="2" s="1"/>
  <c r="A212" i="2"/>
  <c r="Z212" i="2" s="1"/>
  <c r="A152" i="2"/>
  <c r="Z152" i="2" s="1"/>
  <c r="A112" i="2"/>
  <c r="Z112" i="2" s="1"/>
  <c r="A52" i="2"/>
  <c r="Z52" i="2" s="1"/>
  <c r="A327" i="1"/>
  <c r="A235" i="1"/>
  <c r="A155" i="1"/>
  <c r="A107" i="1"/>
  <c r="A67" i="1"/>
  <c r="A227" i="2"/>
  <c r="Z227" i="2" s="1"/>
  <c r="A155" i="2"/>
  <c r="Z155" i="2" s="1"/>
  <c r="A99" i="2"/>
  <c r="Z99" i="2" s="1"/>
  <c r="A47" i="2"/>
  <c r="Z47" i="2" s="1"/>
  <c r="A314" i="1"/>
  <c r="A194" i="1"/>
  <c r="A154" i="1"/>
  <c r="A106" i="1"/>
  <c r="A38" i="1"/>
  <c r="A111" i="4"/>
  <c r="A139" i="4"/>
  <c r="A250" i="2"/>
  <c r="Z250" i="2" s="1"/>
  <c r="A221" i="2"/>
  <c r="Z221" i="2" s="1"/>
  <c r="A157" i="2"/>
  <c r="Z157" i="2" s="1"/>
  <c r="A272" i="1"/>
  <c r="A183" i="4"/>
  <c r="A13" i="2"/>
  <c r="Z13" i="2" s="1"/>
  <c r="A12" i="1"/>
  <c r="A196" i="4"/>
  <c r="A8" i="4"/>
  <c r="A244" i="4"/>
  <c r="A147" i="4"/>
  <c r="A24" i="1"/>
  <c r="A300" i="4"/>
  <c r="A179" i="4"/>
  <c r="A97" i="2"/>
  <c r="Z97" i="2" s="1"/>
  <c r="A153" i="2"/>
  <c r="Z153" i="2" s="1"/>
  <c r="A200" i="1"/>
  <c r="A276" i="4"/>
  <c r="A129" i="2"/>
  <c r="Z129" i="2" s="1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 s="1"/>
  <c r="A239" i="4"/>
  <c r="A180" i="4"/>
  <c r="A148" i="4"/>
  <c r="A232" i="4"/>
  <c r="A164" i="4"/>
  <c r="A120" i="4"/>
  <c r="A72" i="4"/>
  <c r="A11" i="4"/>
  <c r="A59" i="4"/>
  <c r="A289" i="2"/>
  <c r="Z289" i="2" s="1"/>
  <c r="A196" i="2"/>
  <c r="Z196" i="2" s="1"/>
  <c r="A148" i="2"/>
  <c r="Z148" i="2" s="1"/>
  <c r="A88" i="2"/>
  <c r="Z88" i="2" s="1"/>
  <c r="A40" i="2"/>
  <c r="Z40" i="2" s="1"/>
  <c r="A307" i="1"/>
  <c r="A195" i="1"/>
  <c r="A151" i="1"/>
  <c r="A99" i="1"/>
  <c r="A43" i="1"/>
  <c r="A308" i="2"/>
  <c r="Z308" i="2" s="1"/>
  <c r="A215" i="2"/>
  <c r="Z215" i="2" s="1"/>
  <c r="A131" i="2"/>
  <c r="Z131" i="2" s="1"/>
  <c r="A91" i="2"/>
  <c r="Z91" i="2" s="1"/>
  <c r="A43" i="2"/>
  <c r="Z43" i="2" s="1"/>
  <c r="A274" i="1"/>
  <c r="A190" i="1"/>
  <c r="A142" i="1"/>
  <c r="A74" i="1"/>
  <c r="A34" i="1"/>
  <c r="A310" i="2"/>
  <c r="Z310" i="2" s="1"/>
  <c r="A279" i="4"/>
  <c r="A123" i="4"/>
  <c r="A17" i="2"/>
  <c r="Z17" i="2" s="1"/>
  <c r="A197" i="2"/>
  <c r="Z197" i="2" s="1"/>
  <c r="A116" i="4"/>
  <c r="A163" i="4"/>
  <c r="A121" i="2"/>
  <c r="Z121" i="2" s="1"/>
  <c r="A192" i="1"/>
  <c r="A81" i="2"/>
  <c r="Z81" i="2" s="1"/>
  <c r="A141" i="2"/>
  <c r="Z141" i="2" s="1"/>
  <c r="A140" i="4"/>
  <c r="A7" i="4"/>
  <c r="A76" i="4"/>
  <c r="A107" i="4"/>
  <c r="A246" i="2"/>
  <c r="Z246" i="2" s="1"/>
  <c r="A145" i="2"/>
  <c r="Z145" i="2" s="1"/>
  <c r="A168" i="1"/>
  <c r="A311" i="4"/>
  <c r="A131" i="4"/>
  <c r="A31" i="4"/>
  <c r="A128" i="4"/>
  <c r="A100" i="1"/>
  <c r="A113" i="2"/>
  <c r="Z113" i="2" s="1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 s="1"/>
  <c r="A271" i="2"/>
  <c r="Z271" i="2" s="1"/>
  <c r="A247" i="2"/>
  <c r="Z247" i="2" s="1"/>
  <c r="A198" i="2"/>
  <c r="Z198" i="2" s="1"/>
  <c r="A186" i="2"/>
  <c r="Z186" i="2" s="1"/>
  <c r="A182" i="2"/>
  <c r="Z182" i="2" s="1"/>
  <c r="A126" i="2"/>
  <c r="Z126" i="2" s="1"/>
  <c r="A106" i="2"/>
  <c r="Z106" i="2" s="1"/>
  <c r="A70" i="2"/>
  <c r="Z70" i="2" s="1"/>
  <c r="A50" i="2"/>
  <c r="Z50" i="2" s="1"/>
  <c r="A26" i="2"/>
  <c r="Z26" i="2" s="1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 s="1"/>
  <c r="A171" i="4"/>
  <c r="A27" i="4"/>
  <c r="A165" i="2"/>
  <c r="Z165" i="2" s="1"/>
  <c r="A191" i="4"/>
  <c r="A18" i="1"/>
  <c r="A126" i="1"/>
  <c r="A79" i="2"/>
  <c r="Z79" i="2" s="1"/>
  <c r="A23" i="1"/>
  <c r="A247" i="1"/>
  <c r="A68" i="2"/>
  <c r="Z68" i="2" s="1"/>
  <c r="A146" i="4"/>
  <c r="A78" i="1"/>
  <c r="M305" i="4"/>
  <c r="Q305" i="4"/>
  <c r="A184" i="4"/>
  <c r="A71" i="4"/>
  <c r="V157" i="4"/>
  <c r="X157" i="4"/>
  <c r="Y157" i="4" s="1"/>
  <c r="T219" i="4"/>
  <c r="A142" i="4"/>
  <c r="A28" i="1"/>
  <c r="A228" i="1"/>
  <c r="A144" i="1"/>
  <c r="A201" i="2"/>
  <c r="Z201" i="2" s="1"/>
  <c r="A143" i="4"/>
  <c r="A96" i="1"/>
  <c r="A181" i="2"/>
  <c r="Z181" i="2" s="1"/>
  <c r="A211" i="4"/>
  <c r="A79" i="4"/>
  <c r="Q299" i="4"/>
  <c r="A58" i="1"/>
  <c r="A162" i="1"/>
  <c r="A11" i="2"/>
  <c r="Z11" i="2" s="1"/>
  <c r="A123" i="2"/>
  <c r="Z123" i="2" s="1"/>
  <c r="A248" i="2"/>
  <c r="Z248" i="2" s="1"/>
  <c r="A35" i="1"/>
  <c r="A135" i="1"/>
  <c r="A267" i="1"/>
  <c r="A84" i="2"/>
  <c r="Z84" i="2" s="1"/>
  <c r="A180" i="2"/>
  <c r="Z180" i="2" s="1"/>
  <c r="A246" i="4"/>
  <c r="A18" i="4"/>
  <c r="S17" i="4"/>
  <c r="Q17" i="4"/>
  <c r="X17" i="4"/>
  <c r="Y17" i="4" s="1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 s="1"/>
  <c r="P51" i="4"/>
  <c r="Y52" i="2"/>
  <c r="O51" i="4"/>
  <c r="M51" i="4"/>
  <c r="T51" i="4"/>
  <c r="X51" i="4"/>
  <c r="Y51" i="4" s="1"/>
  <c r="S51" i="4"/>
  <c r="R53" i="4"/>
  <c r="Q53" i="4"/>
  <c r="T53" i="4"/>
  <c r="X53" i="4"/>
  <c r="Y53" i="4" s="1"/>
  <c r="Y54" i="2"/>
  <c r="P53" i="4"/>
  <c r="W53" i="4"/>
  <c r="X78" i="4"/>
  <c r="Y78" i="4" s="1"/>
  <c r="Y79" i="2"/>
  <c r="W78" i="4"/>
  <c r="N78" i="4"/>
  <c r="O78" i="4"/>
  <c r="U94" i="4"/>
  <c r="R94" i="4"/>
  <c r="M94" i="4"/>
  <c r="N94" i="4"/>
  <c r="W94" i="4"/>
  <c r="X94" i="4"/>
  <c r="Y94" i="4" s="1"/>
  <c r="P94" i="4"/>
  <c r="N126" i="4"/>
  <c r="X126" i="4"/>
  <c r="Y126" i="4" s="1"/>
  <c r="T126" i="4"/>
  <c r="X161" i="4"/>
  <c r="Y161" i="4" s="1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 s="1"/>
  <c r="P174" i="4"/>
  <c r="X174" i="4"/>
  <c r="Y174" i="4" s="1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 s="1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 s="1"/>
  <c r="S206" i="4"/>
  <c r="R206" i="4"/>
  <c r="R214" i="4"/>
  <c r="O214" i="4"/>
  <c r="U231" i="4"/>
  <c r="V231" i="4"/>
  <c r="S231" i="4"/>
  <c r="P231" i="4"/>
  <c r="X231" i="4"/>
  <c r="Y231" i="4" s="1"/>
  <c r="T236" i="4"/>
  <c r="X236" i="4"/>
  <c r="Y236" i="4" s="1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 s="1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 s="1"/>
  <c r="A222" i="2"/>
  <c r="Z222" i="2" s="1"/>
  <c r="A178" i="2"/>
  <c r="Z178" i="2" s="1"/>
  <c r="A30" i="2"/>
  <c r="Z30" i="2" s="1"/>
  <c r="A10" i="2"/>
  <c r="Z10" i="2" s="1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 s="1"/>
  <c r="A254" i="1"/>
  <c r="A179" i="2"/>
  <c r="Z179" i="2" s="1"/>
  <c r="A119" i="1"/>
  <c r="A168" i="2"/>
  <c r="Z168" i="2" s="1"/>
  <c r="U302" i="4"/>
  <c r="P302" i="4"/>
  <c r="N302" i="4"/>
  <c r="R302" i="4"/>
  <c r="A80" i="4"/>
  <c r="A176" i="4"/>
  <c r="A10" i="4"/>
  <c r="A78" i="4"/>
  <c r="A226" i="4"/>
  <c r="A167" i="4"/>
  <c r="A73" i="2"/>
  <c r="Z73" i="2" s="1"/>
  <c r="A92" i="1"/>
  <c r="A291" i="4"/>
  <c r="A61" i="2"/>
  <c r="Z61" i="2" s="1"/>
  <c r="A89" i="2"/>
  <c r="Z89" i="2" s="1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 s="1"/>
  <c r="A116" i="1"/>
  <c r="A169" i="2"/>
  <c r="Z169" i="2" s="1"/>
  <c r="A219" i="4"/>
  <c r="A93" i="2"/>
  <c r="Z93" i="2" s="1"/>
  <c r="A28" i="4"/>
  <c r="A63" i="4"/>
  <c r="A64" i="4"/>
  <c r="A318" i="2"/>
  <c r="Z318" i="2" s="1"/>
  <c r="A51" i="4"/>
  <c r="A323" i="4"/>
  <c r="A70" i="1"/>
  <c r="A186" i="1"/>
  <c r="A15" i="2"/>
  <c r="Z15" i="2" s="1"/>
  <c r="A127" i="2"/>
  <c r="Z127" i="2" s="1"/>
  <c r="A284" i="2"/>
  <c r="Z284" i="2" s="1"/>
  <c r="A71" i="1"/>
  <c r="A179" i="1"/>
  <c r="A8" i="2"/>
  <c r="Z8" i="2" s="1"/>
  <c r="A116" i="2"/>
  <c r="Z116" i="2" s="1"/>
  <c r="A257" i="2"/>
  <c r="Z257" i="2" s="1"/>
  <c r="O61" i="4"/>
  <c r="R61" i="4"/>
  <c r="V61" i="4"/>
  <c r="W61" i="4"/>
  <c r="U61" i="4"/>
  <c r="A278" i="2"/>
  <c r="Z278" i="2" s="1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 s="1"/>
  <c r="W309" i="4"/>
  <c r="X321" i="4"/>
  <c r="Y321" i="4" s="1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 s="1"/>
  <c r="W188" i="4"/>
  <c r="Y189" i="2"/>
  <c r="L114" i="1"/>
  <c r="L126" i="1"/>
  <c r="L157" i="1"/>
  <c r="T45" i="4"/>
  <c r="U45" i="4"/>
  <c r="L57" i="2"/>
  <c r="L82" i="2"/>
  <c r="Q110" i="4"/>
  <c r="X110" i="4"/>
  <c r="Y110" i="4" s="1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 s="1"/>
  <c r="L63" i="2"/>
  <c r="L66" i="2"/>
  <c r="W65" i="4" s="1"/>
  <c r="L72" i="2"/>
  <c r="Y72" i="2" s="1"/>
  <c r="L248" i="2"/>
  <c r="M247" i="4" s="1"/>
  <c r="L281" i="2"/>
  <c r="L308" i="2"/>
  <c r="X307" i="4" s="1"/>
  <c r="Y307" i="4" s="1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 s="1"/>
  <c r="Y52" i="4" s="1"/>
  <c r="L160" i="2"/>
  <c r="L180" i="2"/>
  <c r="L200" i="2"/>
  <c r="V199" i="4" s="1"/>
  <c r="L234" i="2"/>
  <c r="R233" i="4" s="1"/>
  <c r="L238" i="2"/>
  <c r="V237" i="4" s="1"/>
  <c r="L297" i="2"/>
  <c r="T296" i="4" s="1"/>
  <c r="L59" i="4"/>
  <c r="L61" i="4"/>
  <c r="L128" i="4"/>
  <c r="L138" i="4"/>
  <c r="L214" i="4"/>
  <c r="L226" i="4"/>
  <c r="L236" i="4"/>
  <c r="L247" i="4"/>
  <c r="L296" i="4"/>
  <c r="BE325" i="3"/>
  <c r="AJ325" i="3"/>
  <c r="N3" i="3"/>
  <c r="AY325" i="3"/>
  <c r="L281" i="1"/>
  <c r="L4" i="4"/>
  <c r="L237" i="4"/>
  <c r="L325" i="4"/>
  <c r="A193" i="3"/>
  <c r="L56" i="1"/>
  <c r="L84" i="1"/>
  <c r="L241" i="1"/>
  <c r="L278" i="2"/>
  <c r="Q277" i="4" s="1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 s="1"/>
  <c r="L240" i="2"/>
  <c r="R239" i="4" s="1"/>
  <c r="L291" i="2"/>
  <c r="L23" i="4"/>
  <c r="L200" i="4"/>
  <c r="Q68" i="4"/>
  <c r="L93" i="1"/>
  <c r="L110" i="1"/>
  <c r="L200" i="1"/>
  <c r="L286" i="1"/>
  <c r="L157" i="2"/>
  <c r="V156" i="4" s="1"/>
  <c r="L51" i="2"/>
  <c r="U50" i="4" s="1"/>
  <c r="L119" i="2"/>
  <c r="L152" i="2"/>
  <c r="S151" i="4" s="1"/>
  <c r="L223" i="2"/>
  <c r="Y223" i="2" s="1"/>
  <c r="L286" i="2"/>
  <c r="L295" i="2"/>
  <c r="Y295" i="2" s="1"/>
  <c r="L82" i="4"/>
  <c r="L198" i="4"/>
  <c r="L208" i="4"/>
  <c r="L234" i="4"/>
  <c r="L316" i="4"/>
  <c r="A171" i="3"/>
  <c r="A118" i="3"/>
  <c r="A94" i="3"/>
  <c r="A74" i="3"/>
  <c r="A46" i="3"/>
  <c r="A22" i="3"/>
  <c r="A18" i="3"/>
  <c r="AG325" i="3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BR78" i="3" s="1"/>
  <c r="BU78" i="3" s="1"/>
  <c r="BX78" i="3" s="1"/>
  <c r="CA78" i="3" s="1"/>
  <c r="CD78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BR319" i="3" s="1"/>
  <c r="BU319" i="3" s="1"/>
  <c r="BX319" i="3" s="1"/>
  <c r="CA319" i="3" s="1"/>
  <c r="CD319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BR279" i="3" s="1"/>
  <c r="BU279" i="3" s="1"/>
  <c r="BX279" i="3" s="1"/>
  <c r="CA279" i="3" s="1"/>
  <c r="CD279" i="3" s="1"/>
  <c r="A84" i="3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BR44" i="3" s="1"/>
  <c r="BU44" i="3" s="1"/>
  <c r="BX44" i="3" s="1"/>
  <c r="CA44" i="3" s="1"/>
  <c r="CD44" i="3" s="1"/>
  <c r="L323" i="1"/>
  <c r="L9" i="2"/>
  <c r="M8" i="4" s="1"/>
  <c r="L15" i="2"/>
  <c r="P14" i="4" s="1"/>
  <c r="L24" i="2"/>
  <c r="L61" i="2"/>
  <c r="L68" i="2"/>
  <c r="Y68" i="2" s="1"/>
  <c r="L84" i="2"/>
  <c r="T83" i="4" s="1"/>
  <c r="L110" i="2"/>
  <c r="L147" i="2"/>
  <c r="Y147" i="2" s="1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 s="1"/>
  <c r="A277" i="2"/>
  <c r="Z277" i="2" s="1"/>
  <c r="A245" i="2"/>
  <c r="Z245" i="2" s="1"/>
  <c r="A216" i="2"/>
  <c r="Z216" i="2" s="1"/>
  <c r="A192" i="2"/>
  <c r="Z192" i="2" s="1"/>
  <c r="A160" i="2"/>
  <c r="Z160" i="2" s="1"/>
  <c r="A132" i="2"/>
  <c r="Z132" i="2" s="1"/>
  <c r="A104" i="2"/>
  <c r="Z104" i="2" s="1"/>
  <c r="A72" i="2"/>
  <c r="Z72" i="2" s="1"/>
  <c r="A48" i="2"/>
  <c r="Z48" i="2" s="1"/>
  <c r="A20" i="2"/>
  <c r="Z20" i="2" s="1"/>
  <c r="A171" i="1"/>
  <c r="A139" i="1"/>
  <c r="A115" i="1"/>
  <c r="A87" i="1"/>
  <c r="A55" i="1"/>
  <c r="A27" i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BR36" i="3" s="1"/>
  <c r="BU36" i="3" s="1"/>
  <c r="BX36" i="3" s="1"/>
  <c r="CA36" i="3" s="1"/>
  <c r="CD36" i="3" s="1"/>
  <c r="AB209" i="3"/>
  <c r="AE209" i="3" s="1"/>
  <c r="AH209" i="3" s="1"/>
  <c r="AK209" i="3" s="1"/>
  <c r="AN209" i="3" s="1"/>
  <c r="AQ209" i="3" s="1"/>
  <c r="AT209" i="3" s="1"/>
  <c r="AW209" i="3" s="1"/>
  <c r="AZ209" i="3" s="1"/>
  <c r="BC209" i="3" s="1"/>
  <c r="L164" i="3"/>
  <c r="W307" i="4"/>
  <c r="N307" i="4"/>
  <c r="O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P62" i="4"/>
  <c r="X62" i="4"/>
  <c r="Y62" i="4" s="1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 s="1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V299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 s="1"/>
  <c r="L77" i="2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M317" i="4"/>
  <c r="P317" i="4"/>
  <c r="U317" i="4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 s="1"/>
  <c r="V127" i="4"/>
  <c r="P127" i="4"/>
  <c r="U127" i="4"/>
  <c r="Y128" i="2"/>
  <c r="P135" i="4"/>
  <c r="T135" i="4"/>
  <c r="U135" i="4"/>
  <c r="L139" i="2"/>
  <c r="T138" i="4" s="1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P28" i="4" s="1"/>
  <c r="L56" i="2"/>
  <c r="V55" i="4" s="1"/>
  <c r="L88" i="2"/>
  <c r="Q87" i="4" s="1"/>
  <c r="L132" i="2"/>
  <c r="Y132" i="2" s="1"/>
  <c r="L209" i="2"/>
  <c r="S208" i="4" s="1"/>
  <c r="L257" i="2"/>
  <c r="O256" i="4" s="1"/>
  <c r="L280" i="2"/>
  <c r="L324" i="2"/>
  <c r="V323" i="4" s="1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BB325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BR150" i="3" s="1"/>
  <c r="BU150" i="3" s="1"/>
  <c r="BX150" i="3" s="1"/>
  <c r="CA150" i="3" s="1"/>
  <c r="CD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BR158" i="3" s="1"/>
  <c r="BU158" i="3" s="1"/>
  <c r="BX158" i="3" s="1"/>
  <c r="CA158" i="3" s="1"/>
  <c r="CD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BR199" i="3" s="1"/>
  <c r="BU199" i="3" s="1"/>
  <c r="BX199" i="3" s="1"/>
  <c r="CA199" i="3" s="1"/>
  <c r="CD19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BR282" i="3" s="1"/>
  <c r="BU282" i="3" s="1"/>
  <c r="BX282" i="3" s="1"/>
  <c r="CA282" i="3" s="1"/>
  <c r="CD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BR290" i="3" s="1"/>
  <c r="BU290" i="3" s="1"/>
  <c r="BX290" i="3" s="1"/>
  <c r="CA290" i="3" s="1"/>
  <c r="CD290" i="3" s="1"/>
  <c r="AV325" i="3"/>
  <c r="V325" i="3"/>
  <c r="V328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BR141" i="3" s="1"/>
  <c r="BU141" i="3" s="1"/>
  <c r="BX141" i="3" s="1"/>
  <c r="CA141" i="3" s="1"/>
  <c r="CD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BR9" i="3" s="1"/>
  <c r="BU9" i="3" s="1"/>
  <c r="BX9" i="3" s="1"/>
  <c r="CA9" i="3" s="1"/>
  <c r="CD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BR53" i="3" s="1"/>
  <c r="BU53" i="3" s="1"/>
  <c r="BX53" i="3" s="1"/>
  <c r="CA53" i="3" s="1"/>
  <c r="CD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BR57" i="3" s="1"/>
  <c r="BU57" i="3" s="1"/>
  <c r="BX57" i="3" s="1"/>
  <c r="CA57" i="3" s="1"/>
  <c r="CD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BR73" i="3" s="1"/>
  <c r="BU73" i="3" s="1"/>
  <c r="BX73" i="3" s="1"/>
  <c r="CA73" i="3" s="1"/>
  <c r="CD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BR89" i="3" s="1"/>
  <c r="BU89" i="3" s="1"/>
  <c r="BX89" i="3" s="1"/>
  <c r="CA89" i="3" s="1"/>
  <c r="CD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BR100" i="3" s="1"/>
  <c r="BU100" i="3" s="1"/>
  <c r="BX100" i="3" s="1"/>
  <c r="CA100" i="3" s="1"/>
  <c r="CD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BR108" i="3" s="1"/>
  <c r="BU108" i="3" s="1"/>
  <c r="BX108" i="3" s="1"/>
  <c r="CA108" i="3" s="1"/>
  <c r="CD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R236" i="3" s="1"/>
  <c r="BU236" i="3" s="1"/>
  <c r="BX236" i="3" s="1"/>
  <c r="CA236" i="3" s="1"/>
  <c r="CD236" i="3" s="1"/>
  <c r="BL120" i="3"/>
  <c r="BO120" i="3" s="1"/>
  <c r="BR120" i="3" s="1"/>
  <c r="BU120" i="3" s="1"/>
  <c r="BX120" i="3" s="1"/>
  <c r="CA120" i="3" s="1"/>
  <c r="CD120" i="3" s="1"/>
  <c r="AB161" i="3"/>
  <c r="AB299" i="3"/>
  <c r="R52" i="4"/>
  <c r="N52" i="4"/>
  <c r="O52" i="4"/>
  <c r="Q148" i="4"/>
  <c r="X148" i="4"/>
  <c r="Y148" i="4" s="1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 s="1"/>
  <c r="Y57" i="2"/>
  <c r="U56" i="4"/>
  <c r="V56" i="4"/>
  <c r="S56" i="4"/>
  <c r="T56" i="4"/>
  <c r="M56" i="4"/>
  <c r="O56" i="4"/>
  <c r="P56" i="4"/>
  <c r="X4" i="4"/>
  <c r="Y4" i="4" s="1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 s="1"/>
  <c r="T50" i="4"/>
  <c r="Y51" i="2"/>
  <c r="Q50" i="4"/>
  <c r="M50" i="4"/>
  <c r="Q55" i="4"/>
  <c r="Y56" i="2"/>
  <c r="U60" i="4"/>
  <c r="Q60" i="4"/>
  <c r="Y61" i="2"/>
  <c r="X60" i="4"/>
  <c r="Y60" i="4" s="1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U162" i="4"/>
  <c r="P162" i="4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 s="1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W222" i="4"/>
  <c r="X222" i="4"/>
  <c r="Y222" i="4" s="1"/>
  <c r="U222" i="4"/>
  <c r="P222" i="4"/>
  <c r="O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 s="1"/>
  <c r="V294" i="4"/>
  <c r="O296" i="4"/>
  <c r="N296" i="4"/>
  <c r="V296" i="4"/>
  <c r="M296" i="4"/>
  <c r="U296" i="4"/>
  <c r="X296" i="4"/>
  <c r="Y296" i="4" s="1"/>
  <c r="Y297" i="2"/>
  <c r="O62" i="4"/>
  <c r="S62" i="4"/>
  <c r="N62" i="4"/>
  <c r="N157" i="4"/>
  <c r="O157" i="4"/>
  <c r="Q157" i="4"/>
  <c r="T112" i="4"/>
  <c r="X112" i="4"/>
  <c r="Y112" i="4" s="1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X191" i="4"/>
  <c r="Y191" i="4" s="1"/>
  <c r="O191" i="4"/>
  <c r="T55" i="4"/>
  <c r="Q296" i="4"/>
  <c r="R296" i="4"/>
  <c r="Q294" i="4"/>
  <c r="O276" i="4"/>
  <c r="X273" i="4"/>
  <c r="Y273" i="4" s="1"/>
  <c r="W273" i="4"/>
  <c r="R222" i="4"/>
  <c r="Q56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 s="1"/>
  <c r="W8" i="4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 s="1"/>
  <c r="O99" i="4"/>
  <c r="W99" i="4"/>
  <c r="N236" i="4"/>
  <c r="V236" i="4"/>
  <c r="X256" i="4"/>
  <c r="Y256" i="4" s="1"/>
  <c r="P107" i="4"/>
  <c r="R107" i="4"/>
  <c r="M234" i="4"/>
  <c r="X67" i="4"/>
  <c r="Y67" i="4" s="1"/>
  <c r="M67" i="4"/>
  <c r="P146" i="4"/>
  <c r="X146" i="4"/>
  <c r="Y146" i="4" s="1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 s="1"/>
  <c r="S299" i="4"/>
  <c r="U299" i="4"/>
  <c r="N299" i="4"/>
  <c r="T299" i="4"/>
  <c r="P299" i="4"/>
  <c r="O299" i="4"/>
  <c r="W316" i="4"/>
  <c r="P316" i="4"/>
  <c r="Y317" i="2"/>
  <c r="X316" i="4"/>
  <c r="Y316" i="4" s="1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 s="1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BR5" i="3" s="1"/>
  <c r="BU5" i="3" s="1"/>
  <c r="BX5" i="3" s="1"/>
  <c r="CA5" i="3" s="1"/>
  <c r="CD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BR23" i="3" s="1"/>
  <c r="BU23" i="3" s="1"/>
  <c r="BX23" i="3" s="1"/>
  <c r="CA23" i="3" s="1"/>
  <c r="CD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BR61" i="3" s="1"/>
  <c r="BU61" i="3" s="1"/>
  <c r="BX61" i="3" s="1"/>
  <c r="CA61" i="3" s="1"/>
  <c r="CD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BR70" i="3" s="1"/>
  <c r="BU70" i="3" s="1"/>
  <c r="BX70" i="3" s="1"/>
  <c r="CA70" i="3" s="1"/>
  <c r="CD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BR82" i="3" s="1"/>
  <c r="BU82" i="3" s="1"/>
  <c r="BX82" i="3" s="1"/>
  <c r="CA82" i="3" s="1"/>
  <c r="CD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BR86" i="3" s="1"/>
  <c r="BU86" i="3" s="1"/>
  <c r="BX86" i="3" s="1"/>
  <c r="CA86" i="3" s="1"/>
  <c r="CD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BR113" i="3" s="1"/>
  <c r="BU113" i="3" s="1"/>
  <c r="BX113" i="3" s="1"/>
  <c r="CA113" i="3" s="1"/>
  <c r="CD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BR200" i="3" s="1"/>
  <c r="BU200" i="3" s="1"/>
  <c r="BX200" i="3" s="1"/>
  <c r="CA200" i="3" s="1"/>
  <c r="CD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BR237" i="3" s="1"/>
  <c r="BU237" i="3" s="1"/>
  <c r="BX237" i="3" s="1"/>
  <c r="CA237" i="3" s="1"/>
  <c r="CD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BR295" i="3" s="1"/>
  <c r="BU295" i="3" s="1"/>
  <c r="BX295" i="3" s="1"/>
  <c r="CA295" i="3" s="1"/>
  <c r="CD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BR315" i="3" s="1"/>
  <c r="BU315" i="3" s="1"/>
  <c r="BX315" i="3" s="1"/>
  <c r="CA315" i="3" s="1"/>
  <c r="CD315" i="3" s="1"/>
  <c r="Y325" i="3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BR56" i="3" s="1"/>
  <c r="BU56" i="3" s="1"/>
  <c r="BX56" i="3" s="1"/>
  <c r="CA56" i="3" s="1"/>
  <c r="CD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BR60" i="3" s="1"/>
  <c r="BU60" i="3" s="1"/>
  <c r="BX60" i="3" s="1"/>
  <c r="CA60" i="3" s="1"/>
  <c r="CD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BR69" i="3" s="1"/>
  <c r="BU69" i="3" s="1"/>
  <c r="BX69" i="3" s="1"/>
  <c r="CA69" i="3" s="1"/>
  <c r="CD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BR77" i="3" s="1"/>
  <c r="BU77" i="3" s="1"/>
  <c r="BX77" i="3" s="1"/>
  <c r="CA77" i="3" s="1"/>
  <c r="CD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BR93" i="3" s="1"/>
  <c r="BU93" i="3" s="1"/>
  <c r="BX93" i="3" s="1"/>
  <c r="CA93" i="3" s="1"/>
  <c r="CD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BR126" i="3" s="1"/>
  <c r="BU126" i="3" s="1"/>
  <c r="BX126" i="3" s="1"/>
  <c r="CA126" i="3" s="1"/>
  <c r="CD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BR137" i="3" s="1"/>
  <c r="BU137" i="3" s="1"/>
  <c r="BX137" i="3" s="1"/>
  <c r="CA137" i="3" s="1"/>
  <c r="CD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BR149" i="3" s="1"/>
  <c r="BU149" i="3" s="1"/>
  <c r="BX149" i="3" s="1"/>
  <c r="CA149" i="3" s="1"/>
  <c r="CD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BR157" i="3" s="1"/>
  <c r="BU157" i="3" s="1"/>
  <c r="BX157" i="3" s="1"/>
  <c r="CA157" i="3" s="1"/>
  <c r="CD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BR180" i="3" s="1"/>
  <c r="BU180" i="3" s="1"/>
  <c r="BX180" i="3" s="1"/>
  <c r="CA180" i="3" s="1"/>
  <c r="CD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BR248" i="3" s="1"/>
  <c r="BU248" i="3" s="1"/>
  <c r="BX248" i="3" s="1"/>
  <c r="CA248" i="3" s="1"/>
  <c r="CD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BR268" i="3" s="1"/>
  <c r="BU268" i="3" s="1"/>
  <c r="BX268" i="3" s="1"/>
  <c r="CA268" i="3" s="1"/>
  <c r="CD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BR278" i="3" s="1"/>
  <c r="BU278" i="3" s="1"/>
  <c r="BX278" i="3" s="1"/>
  <c r="CA278" i="3" s="1"/>
  <c r="CD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BR298" i="3" s="1"/>
  <c r="BU298" i="3" s="1"/>
  <c r="BX298" i="3" s="1"/>
  <c r="CA298" i="3" s="1"/>
  <c r="CD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BR314" i="3" s="1"/>
  <c r="BU314" i="3" s="1"/>
  <c r="BX314" i="3" s="1"/>
  <c r="CA314" i="3" s="1"/>
  <c r="CD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BR322" i="3" s="1"/>
  <c r="BU322" i="3" s="1"/>
  <c r="BX322" i="3" s="1"/>
  <c r="CA322" i="3" s="1"/>
  <c r="CD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BR15" i="3" s="1"/>
  <c r="BU15" i="3" s="1"/>
  <c r="BX15" i="3" s="1"/>
  <c r="CA15" i="3" s="1"/>
  <c r="CD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BR21" i="3" s="1"/>
  <c r="BU21" i="3" s="1"/>
  <c r="BX21" i="3" s="1"/>
  <c r="CA21" i="3" s="1"/>
  <c r="CD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BR29" i="3" s="1"/>
  <c r="BU29" i="3" s="1"/>
  <c r="BX29" i="3" s="1"/>
  <c r="CA29" i="3" s="1"/>
  <c r="CD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BR51" i="3" s="1"/>
  <c r="BU51" i="3" s="1"/>
  <c r="BX51" i="3" s="1"/>
  <c r="CA51" i="3" s="1"/>
  <c r="CD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BR55" i="3" s="1"/>
  <c r="BU55" i="3" s="1"/>
  <c r="BX55" i="3" s="1"/>
  <c r="CA55" i="3" s="1"/>
  <c r="CD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BR59" i="3" s="1"/>
  <c r="BU59" i="3" s="1"/>
  <c r="BX59" i="3" s="1"/>
  <c r="CA59" i="3" s="1"/>
  <c r="CD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BR63" i="3" s="1"/>
  <c r="BU63" i="3" s="1"/>
  <c r="BX63" i="3" s="1"/>
  <c r="CA63" i="3" s="1"/>
  <c r="CD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BR68" i="3" s="1"/>
  <c r="BU68" i="3" s="1"/>
  <c r="BX68" i="3" s="1"/>
  <c r="CA68" i="3" s="1"/>
  <c r="CD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BR72" i="3" s="1"/>
  <c r="BU72" i="3" s="1"/>
  <c r="BX72" i="3" s="1"/>
  <c r="CA72" i="3" s="1"/>
  <c r="CD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BR84" i="3" s="1"/>
  <c r="BU84" i="3" s="1"/>
  <c r="BX84" i="3" s="1"/>
  <c r="CA84" i="3" s="1"/>
  <c r="CD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BR88" i="3" s="1"/>
  <c r="BU88" i="3" s="1"/>
  <c r="BX88" i="3" s="1"/>
  <c r="CA88" i="3" s="1"/>
  <c r="CD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BR125" i="3" s="1"/>
  <c r="BU125" i="3" s="1"/>
  <c r="BX125" i="3" s="1"/>
  <c r="CA125" i="3" s="1"/>
  <c r="CD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BR129" i="3" s="1"/>
  <c r="BU129" i="3" s="1"/>
  <c r="BX129" i="3" s="1"/>
  <c r="CA129" i="3" s="1"/>
  <c r="CD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BR152" i="3" s="1"/>
  <c r="BU152" i="3" s="1"/>
  <c r="BX152" i="3" s="1"/>
  <c r="CA152" i="3" s="1"/>
  <c r="CD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BR156" i="3" s="1"/>
  <c r="BU156" i="3" s="1"/>
  <c r="BX156" i="3" s="1"/>
  <c r="CA156" i="3" s="1"/>
  <c r="CD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BR160" i="3" s="1"/>
  <c r="BU160" i="3" s="1"/>
  <c r="BX160" i="3" s="1"/>
  <c r="CA160" i="3" s="1"/>
  <c r="CD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BR239" i="3" s="1"/>
  <c r="BU239" i="3" s="1"/>
  <c r="BX239" i="3" s="1"/>
  <c r="CA239" i="3" s="1"/>
  <c r="CD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BR255" i="3" s="1"/>
  <c r="BU255" i="3" s="1"/>
  <c r="BX255" i="3" s="1"/>
  <c r="CA255" i="3" s="1"/>
  <c r="CD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BR289" i="3" s="1"/>
  <c r="BU289" i="3" s="1"/>
  <c r="BX289" i="3" s="1"/>
  <c r="CA289" i="3" s="1"/>
  <c r="CD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BR293" i="3" s="1"/>
  <c r="BU293" i="3" s="1"/>
  <c r="BX293" i="3" s="1"/>
  <c r="CA293" i="3" s="1"/>
  <c r="CD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BR321" i="3" s="1"/>
  <c r="BU321" i="3" s="1"/>
  <c r="BX321" i="3" s="1"/>
  <c r="CA321" i="3" s="1"/>
  <c r="CD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BR24" i="3" s="1"/>
  <c r="BU24" i="3" s="1"/>
  <c r="BX24" i="3" s="1"/>
  <c r="CA24" i="3" s="1"/>
  <c r="CD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BR54" i="3" s="1"/>
  <c r="BU54" i="3" s="1"/>
  <c r="BX54" i="3" s="1"/>
  <c r="CA54" i="3" s="1"/>
  <c r="CD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BR62" i="3" s="1"/>
  <c r="BU62" i="3" s="1"/>
  <c r="BX62" i="3" s="1"/>
  <c r="CA62" i="3" s="1"/>
  <c r="CD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BR66" i="3" s="1"/>
  <c r="BU66" i="3" s="1"/>
  <c r="BX66" i="3" s="1"/>
  <c r="CA66" i="3" s="1"/>
  <c r="CD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BR67" i="3" s="1"/>
  <c r="BU67" i="3" s="1"/>
  <c r="BX67" i="3" s="1"/>
  <c r="CA67" i="3" s="1"/>
  <c r="CD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BR83" i="3" s="1"/>
  <c r="BU83" i="3" s="1"/>
  <c r="BX83" i="3" s="1"/>
  <c r="CA83" i="3" s="1"/>
  <c r="CD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BR87" i="3" s="1"/>
  <c r="BU87" i="3" s="1"/>
  <c r="BX87" i="3" s="1"/>
  <c r="CA87" i="3" s="1"/>
  <c r="CD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BR110" i="3" s="1"/>
  <c r="BU110" i="3" s="1"/>
  <c r="BX110" i="3" s="1"/>
  <c r="CA110" i="3" s="1"/>
  <c r="CD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BR114" i="3" s="1"/>
  <c r="BU114" i="3" s="1"/>
  <c r="BX114" i="3" s="1"/>
  <c r="CA114" i="3" s="1"/>
  <c r="CD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BR139" i="3" s="1"/>
  <c r="BU139" i="3" s="1"/>
  <c r="BX139" i="3" s="1"/>
  <c r="CA139" i="3" s="1"/>
  <c r="CD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BR147" i="3" s="1"/>
  <c r="BU147" i="3" s="1"/>
  <c r="BX147" i="3" s="1"/>
  <c r="CA147" i="3" s="1"/>
  <c r="CD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BR159" i="3" s="1"/>
  <c r="BU159" i="3" s="1"/>
  <c r="BX159" i="3" s="1"/>
  <c r="CA159" i="3" s="1"/>
  <c r="CD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BR201" i="3" s="1"/>
  <c r="BU201" i="3" s="1"/>
  <c r="BX201" i="3" s="1"/>
  <c r="CA201" i="3" s="1"/>
  <c r="CD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BR214" i="3" s="1"/>
  <c r="BU214" i="3" s="1"/>
  <c r="BX214" i="3" s="1"/>
  <c r="CA214" i="3" s="1"/>
  <c r="CD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BR222" i="3" s="1"/>
  <c r="BU222" i="3" s="1"/>
  <c r="BX222" i="3" s="1"/>
  <c r="CA222" i="3" s="1"/>
  <c r="CD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BR226" i="3" s="1"/>
  <c r="BU226" i="3" s="1"/>
  <c r="BX226" i="3" s="1"/>
  <c r="CA226" i="3" s="1"/>
  <c r="CD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BR234" i="3" s="1"/>
  <c r="BU234" i="3" s="1"/>
  <c r="BX234" i="3" s="1"/>
  <c r="CA234" i="3" s="1"/>
  <c r="CD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BR246" i="3" s="1"/>
  <c r="BU246" i="3" s="1"/>
  <c r="BX246" i="3" s="1"/>
  <c r="CA246" i="3" s="1"/>
  <c r="CD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BR276" i="3" s="1"/>
  <c r="BU276" i="3" s="1"/>
  <c r="BX276" i="3" s="1"/>
  <c r="CA276" i="3" s="1"/>
  <c r="CD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BR284" i="3" s="1"/>
  <c r="BU284" i="3" s="1"/>
  <c r="BX284" i="3" s="1"/>
  <c r="CA284" i="3" s="1"/>
  <c r="CD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BR306" i="3" s="1"/>
  <c r="BU306" i="3" s="1"/>
  <c r="BX306" i="3" s="1"/>
  <c r="CA306" i="3" s="1"/>
  <c r="CD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BR316" i="3" s="1"/>
  <c r="BU316" i="3" s="1"/>
  <c r="BX316" i="3" s="1"/>
  <c r="CA316" i="3" s="1"/>
  <c r="CD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BR324" i="3" s="1"/>
  <c r="BU324" i="3" s="1"/>
  <c r="BX324" i="3" s="1"/>
  <c r="CA324" i="3" s="1"/>
  <c r="CD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BR207" i="3" s="1"/>
  <c r="BU207" i="3" s="1"/>
  <c r="BX207" i="3" s="1"/>
  <c r="CA207" i="3" s="1"/>
  <c r="CD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BR187" i="3" s="1"/>
  <c r="BU187" i="3" s="1"/>
  <c r="BX187" i="3" s="1"/>
  <c r="CA187" i="3" s="1"/>
  <c r="CD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BR98" i="3" s="1"/>
  <c r="BU98" i="3" s="1"/>
  <c r="BX98" i="3" s="1"/>
  <c r="CA98" i="3" s="1"/>
  <c r="CD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BR277" i="3" s="1"/>
  <c r="BU277" i="3" s="1"/>
  <c r="BX277" i="3" s="1"/>
  <c r="CA277" i="3" s="1"/>
  <c r="CD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BR11" i="3" s="1"/>
  <c r="BU11" i="3" s="1"/>
  <c r="BX11" i="3" s="1"/>
  <c r="CA11" i="3" s="1"/>
  <c r="CD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BR18" i="3" s="1"/>
  <c r="BU18" i="3" s="1"/>
  <c r="BX18" i="3" s="1"/>
  <c r="CA18" i="3" s="1"/>
  <c r="CD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BR41" i="3" s="1"/>
  <c r="BU41" i="3" s="1"/>
  <c r="BX41" i="3" s="1"/>
  <c r="CA41" i="3" s="1"/>
  <c r="CD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BR80" i="3" s="1"/>
  <c r="BU80" i="3" s="1"/>
  <c r="BX80" i="3" s="1"/>
  <c r="CA80" i="3" s="1"/>
  <c r="CD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BR99" i="3" s="1"/>
  <c r="BU99" i="3" s="1"/>
  <c r="BX99" i="3" s="1"/>
  <c r="CA99" i="3" s="1"/>
  <c r="CD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BR106" i="3" s="1"/>
  <c r="BU106" i="3" s="1"/>
  <c r="BX106" i="3" s="1"/>
  <c r="CA106" i="3" s="1"/>
  <c r="CD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BR112" i="3" s="1"/>
  <c r="BU112" i="3" s="1"/>
  <c r="BX112" i="3" s="1"/>
  <c r="CA112" i="3" s="1"/>
  <c r="CD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BR116" i="3" s="1"/>
  <c r="BU116" i="3" s="1"/>
  <c r="BX116" i="3" s="1"/>
  <c r="CA116" i="3" s="1"/>
  <c r="CD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BR118" i="3" s="1"/>
  <c r="BU118" i="3" s="1"/>
  <c r="BX118" i="3" s="1"/>
  <c r="CA118" i="3" s="1"/>
  <c r="CD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BR122" i="3" s="1"/>
  <c r="BU122" i="3" s="1"/>
  <c r="BX122" i="3" s="1"/>
  <c r="CA122" i="3" s="1"/>
  <c r="CD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BR124" i="3" s="1"/>
  <c r="BU124" i="3" s="1"/>
  <c r="BX124" i="3" s="1"/>
  <c r="CA124" i="3" s="1"/>
  <c r="CD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BR128" i="3" s="1"/>
  <c r="BU128" i="3" s="1"/>
  <c r="BX128" i="3" s="1"/>
  <c r="CA128" i="3" s="1"/>
  <c r="CD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BR130" i="3" s="1"/>
  <c r="BU130" i="3" s="1"/>
  <c r="BX130" i="3" s="1"/>
  <c r="CA130" i="3" s="1"/>
  <c r="CD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BR140" i="3" s="1"/>
  <c r="BU140" i="3" s="1"/>
  <c r="BX140" i="3" s="1"/>
  <c r="CA140" i="3" s="1"/>
  <c r="CD140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BR148" i="3" s="1"/>
  <c r="BU148" i="3" s="1"/>
  <c r="BX148" i="3" s="1"/>
  <c r="CA148" i="3" s="1"/>
  <c r="CD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BR173" i="3" s="1"/>
  <c r="BU173" i="3" s="1"/>
  <c r="BX173" i="3" s="1"/>
  <c r="CA173" i="3" s="1"/>
  <c r="CD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BR194" i="3" s="1"/>
  <c r="BU194" i="3" s="1"/>
  <c r="BX194" i="3" s="1"/>
  <c r="CA194" i="3" s="1"/>
  <c r="CD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BR204" i="3" s="1"/>
  <c r="BU204" i="3" s="1"/>
  <c r="BX204" i="3" s="1"/>
  <c r="CA204" i="3" s="1"/>
  <c r="CD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BR228" i="3" s="1"/>
  <c r="BU228" i="3" s="1"/>
  <c r="BX228" i="3" s="1"/>
  <c r="CA228" i="3" s="1"/>
  <c r="CD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BR242" i="3" s="1"/>
  <c r="BU242" i="3" s="1"/>
  <c r="BX242" i="3" s="1"/>
  <c r="CA242" i="3" s="1"/>
  <c r="CD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BR251" i="3" s="1"/>
  <c r="BU251" i="3" s="1"/>
  <c r="BX251" i="3" s="1"/>
  <c r="CA251" i="3" s="1"/>
  <c r="CD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BR259" i="3" s="1"/>
  <c r="BU259" i="3" s="1"/>
  <c r="BX259" i="3" s="1"/>
  <c r="CA259" i="3" s="1"/>
  <c r="CD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BR269" i="3" s="1"/>
  <c r="BU269" i="3" s="1"/>
  <c r="BX269" i="3" s="1"/>
  <c r="CA269" i="3" s="1"/>
  <c r="CD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BR304" i="3" s="1"/>
  <c r="BU304" i="3" s="1"/>
  <c r="BX304" i="3" s="1"/>
  <c r="CA304" i="3" s="1"/>
  <c r="CD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BR312" i="3" s="1"/>
  <c r="BU312" i="3" s="1"/>
  <c r="BX312" i="3" s="1"/>
  <c r="CA312" i="3" s="1"/>
  <c r="CD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BR7" i="3" s="1"/>
  <c r="BU7" i="3" s="1"/>
  <c r="BX7" i="3" s="1"/>
  <c r="CA7" i="3" s="1"/>
  <c r="CD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BR25" i="3" s="1"/>
  <c r="BU25" i="3" s="1"/>
  <c r="BX25" i="3" s="1"/>
  <c r="CA25" i="3" s="1"/>
  <c r="CD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BR35" i="3" s="1"/>
  <c r="BU35" i="3" s="1"/>
  <c r="BX35" i="3" s="1"/>
  <c r="CA35" i="3" s="1"/>
  <c r="CD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BR76" i="3" s="1"/>
  <c r="BU76" i="3" s="1"/>
  <c r="BX76" i="3" s="1"/>
  <c r="CA76" i="3" s="1"/>
  <c r="CD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BR96" i="3" s="1"/>
  <c r="BU96" i="3" s="1"/>
  <c r="BX96" i="3" s="1"/>
  <c r="CA96" i="3" s="1"/>
  <c r="CD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BR103" i="3" s="1"/>
  <c r="BU103" i="3" s="1"/>
  <c r="BX103" i="3" s="1"/>
  <c r="CA103" i="3" s="1"/>
  <c r="CD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BR144" i="3" s="1"/>
  <c r="BU144" i="3" s="1"/>
  <c r="BX144" i="3" s="1"/>
  <c r="CA144" i="3" s="1"/>
  <c r="CD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BR167" i="3" s="1"/>
  <c r="BU167" i="3" s="1"/>
  <c r="BX167" i="3" s="1"/>
  <c r="CA167" i="3" s="1"/>
  <c r="CD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BR177" i="3" s="1"/>
  <c r="BU177" i="3" s="1"/>
  <c r="BX177" i="3" s="1"/>
  <c r="CA177" i="3" s="1"/>
  <c r="CD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BR190" i="3" s="1"/>
  <c r="BU190" i="3" s="1"/>
  <c r="BX190" i="3" s="1"/>
  <c r="CA190" i="3" s="1"/>
  <c r="CD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BR211" i="3" s="1"/>
  <c r="BU211" i="3" s="1"/>
  <c r="BX211" i="3" s="1"/>
  <c r="CA211" i="3" s="1"/>
  <c r="CD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BR213" i="3" s="1"/>
  <c r="BU213" i="3" s="1"/>
  <c r="BX213" i="3" s="1"/>
  <c r="CA213" i="3" s="1"/>
  <c r="CD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BR215" i="3" s="1"/>
  <c r="BU215" i="3" s="1"/>
  <c r="BX215" i="3" s="1"/>
  <c r="CA215" i="3" s="1"/>
  <c r="CD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BR217" i="3" s="1"/>
  <c r="BU217" i="3" s="1"/>
  <c r="BX217" i="3" s="1"/>
  <c r="CA217" i="3" s="1"/>
  <c r="CD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BR219" i="3" s="1"/>
  <c r="BU219" i="3" s="1"/>
  <c r="BX219" i="3" s="1"/>
  <c r="CA219" i="3" s="1"/>
  <c r="CD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BR221" i="3" s="1"/>
  <c r="BU221" i="3" s="1"/>
  <c r="BX221" i="3" s="1"/>
  <c r="CA221" i="3" s="1"/>
  <c r="CD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BR223" i="3" s="1"/>
  <c r="BU223" i="3" s="1"/>
  <c r="BX223" i="3" s="1"/>
  <c r="CA223" i="3" s="1"/>
  <c r="CD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BR238" i="3" s="1"/>
  <c r="BU238" i="3" s="1"/>
  <c r="BX238" i="3" s="1"/>
  <c r="CA238" i="3" s="1"/>
  <c r="CD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BR247" i="3" s="1"/>
  <c r="BU247" i="3" s="1"/>
  <c r="BX247" i="3" s="1"/>
  <c r="CA247" i="3" s="1"/>
  <c r="CD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BR273" i="3" s="1"/>
  <c r="BU273" i="3" s="1"/>
  <c r="BX273" i="3" s="1"/>
  <c r="CA273" i="3" s="1"/>
  <c r="CD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BR309" i="3" s="1"/>
  <c r="BU309" i="3" s="1"/>
  <c r="BX309" i="3" s="1"/>
  <c r="CA309" i="3" s="1"/>
  <c r="CD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BR8" i="3" s="1"/>
  <c r="BU8" i="3" s="1"/>
  <c r="BX8" i="3" s="1"/>
  <c r="CA8" i="3" s="1"/>
  <c r="CD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BR12" i="3" s="1"/>
  <c r="BU12" i="3" s="1"/>
  <c r="BX12" i="3" s="1"/>
  <c r="CA12" i="3" s="1"/>
  <c r="CD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BR19" i="3" s="1"/>
  <c r="BU19" i="3" s="1"/>
  <c r="BX19" i="3" s="1"/>
  <c r="CA19" i="3" s="1"/>
  <c r="CD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BR22" i="3" s="1"/>
  <c r="BU22" i="3" s="1"/>
  <c r="BX22" i="3" s="1"/>
  <c r="CA22" i="3" s="1"/>
  <c r="CD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BR26" i="3" s="1"/>
  <c r="BU26" i="3" s="1"/>
  <c r="BX26" i="3" s="1"/>
  <c r="CA26" i="3" s="1"/>
  <c r="CD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BR30" i="3" s="1"/>
  <c r="BU30" i="3" s="1"/>
  <c r="BX30" i="3" s="1"/>
  <c r="CA30" i="3" s="1"/>
  <c r="CD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BR31" i="3" s="1"/>
  <c r="BU31" i="3" s="1"/>
  <c r="BX31" i="3" s="1"/>
  <c r="CA31" i="3" s="1"/>
  <c r="CD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BR32" i="3" s="1"/>
  <c r="BU32" i="3" s="1"/>
  <c r="BX32" i="3" s="1"/>
  <c r="CA32" i="3" s="1"/>
  <c r="CD32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BR42" i="3" s="1"/>
  <c r="BU42" i="3" s="1"/>
  <c r="BX42" i="3" s="1"/>
  <c r="CA42" i="3" s="1"/>
  <c r="CD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BR64" i="3" s="1"/>
  <c r="BU64" i="3" s="1"/>
  <c r="BX64" i="3" s="1"/>
  <c r="CA64" i="3" s="1"/>
  <c r="CD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BR97" i="3" s="1"/>
  <c r="BU97" i="3" s="1"/>
  <c r="BX97" i="3" s="1"/>
  <c r="CA97" i="3" s="1"/>
  <c r="CD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BR131" i="3" s="1"/>
  <c r="BU131" i="3" s="1"/>
  <c r="BX131" i="3" s="1"/>
  <c r="CA131" i="3" s="1"/>
  <c r="CD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BR145" i="3" s="1"/>
  <c r="BU145" i="3" s="1"/>
  <c r="BX145" i="3" s="1"/>
  <c r="CA145" i="3" s="1"/>
  <c r="CD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BR155" i="3" s="1"/>
  <c r="BU155" i="3" s="1"/>
  <c r="BX155" i="3" s="1"/>
  <c r="CA155" i="3" s="1"/>
  <c r="CD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BR168" i="3" s="1"/>
  <c r="BU168" i="3" s="1"/>
  <c r="BX168" i="3" s="1"/>
  <c r="CA168" i="3" s="1"/>
  <c r="CD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BR174" i="3" s="1"/>
  <c r="BU174" i="3" s="1"/>
  <c r="BX174" i="3" s="1"/>
  <c r="CA174" i="3" s="1"/>
  <c r="CD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BR178" i="3" s="1"/>
  <c r="BU178" i="3" s="1"/>
  <c r="BX178" i="3" s="1"/>
  <c r="CA178" i="3" s="1"/>
  <c r="CD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BR184" i="3" s="1"/>
  <c r="BU184" i="3" s="1"/>
  <c r="BX184" i="3" s="1"/>
  <c r="CA184" i="3" s="1"/>
  <c r="CD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BR191" i="3" s="1"/>
  <c r="BU191" i="3" s="1"/>
  <c r="BX191" i="3" s="1"/>
  <c r="CA191" i="3" s="1"/>
  <c r="CD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BR197" i="3" s="1"/>
  <c r="BU197" i="3" s="1"/>
  <c r="BX197" i="3" s="1"/>
  <c r="CA197" i="3" s="1"/>
  <c r="CD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BR225" i="3" s="1"/>
  <c r="BU225" i="3" s="1"/>
  <c r="BX225" i="3" s="1"/>
  <c r="CA225" i="3" s="1"/>
  <c r="CD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BR229" i="3" s="1"/>
  <c r="BU229" i="3" s="1"/>
  <c r="BX229" i="3" s="1"/>
  <c r="CA229" i="3" s="1"/>
  <c r="CD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BR235" i="3" s="1"/>
  <c r="BU235" i="3" s="1"/>
  <c r="BX235" i="3" s="1"/>
  <c r="CA235" i="3" s="1"/>
  <c r="CD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BR243" i="3" s="1"/>
  <c r="BU243" i="3" s="1"/>
  <c r="BX243" i="3" s="1"/>
  <c r="CA243" i="3" s="1"/>
  <c r="CD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BR252" i="3" s="1"/>
  <c r="BU252" i="3" s="1"/>
  <c r="BX252" i="3" s="1"/>
  <c r="CA252" i="3" s="1"/>
  <c r="CD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BR256" i="3" s="1"/>
  <c r="BU256" i="3" s="1"/>
  <c r="BX256" i="3" s="1"/>
  <c r="CA256" i="3" s="1"/>
  <c r="CD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BR262" i="3" s="1"/>
  <c r="BU262" i="3" s="1"/>
  <c r="BX262" i="3" s="1"/>
  <c r="CA262" i="3" s="1"/>
  <c r="CD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BR270" i="3" s="1"/>
  <c r="BU270" i="3" s="1"/>
  <c r="BX270" i="3" s="1"/>
  <c r="CA270" i="3" s="1"/>
  <c r="CD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BR305" i="3" s="1"/>
  <c r="BU305" i="3" s="1"/>
  <c r="BX305" i="3" s="1"/>
  <c r="CA305" i="3" s="1"/>
  <c r="CD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BR313" i="3" s="1"/>
  <c r="BU313" i="3" s="1"/>
  <c r="BX313" i="3" s="1"/>
  <c r="CA313" i="3" s="1"/>
  <c r="CD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BR6" i="3" s="1"/>
  <c r="BU6" i="3" s="1"/>
  <c r="BX6" i="3" s="1"/>
  <c r="CA6" i="3" s="1"/>
  <c r="CD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BR10" i="3" s="1"/>
  <c r="BU10" i="3" s="1"/>
  <c r="BX10" i="3" s="1"/>
  <c r="CA10" i="3" s="1"/>
  <c r="CD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BR13" i="3" s="1"/>
  <c r="BU13" i="3" s="1"/>
  <c r="BX13" i="3" s="1"/>
  <c r="CA13" i="3" s="1"/>
  <c r="CD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BR14" i="3" s="1"/>
  <c r="BU14" i="3" s="1"/>
  <c r="BX14" i="3" s="1"/>
  <c r="CA14" i="3" s="1"/>
  <c r="CD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BR20" i="3" s="1"/>
  <c r="BU20" i="3" s="1"/>
  <c r="BX20" i="3" s="1"/>
  <c r="CA20" i="3" s="1"/>
  <c r="CD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BR27" i="3" s="1"/>
  <c r="BU27" i="3" s="1"/>
  <c r="BX27" i="3" s="1"/>
  <c r="CA27" i="3" s="1"/>
  <c r="CD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BR28" i="3" s="1"/>
  <c r="BU28" i="3" s="1"/>
  <c r="BX28" i="3" s="1"/>
  <c r="CA28" i="3" s="1"/>
  <c r="CD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BR33" i="3" s="1"/>
  <c r="BU33" i="3" s="1"/>
  <c r="BX33" i="3" s="1"/>
  <c r="CA33" i="3" s="1"/>
  <c r="CD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BR34" i="3" s="1"/>
  <c r="BU34" i="3" s="1"/>
  <c r="BX34" i="3" s="1"/>
  <c r="CA34" i="3" s="1"/>
  <c r="CD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BR37" i="3" s="1"/>
  <c r="BU37" i="3" s="1"/>
  <c r="BX37" i="3" s="1"/>
  <c r="CA37" i="3" s="1"/>
  <c r="CD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BR40" i="3" s="1"/>
  <c r="BU40" i="3" s="1"/>
  <c r="BX40" i="3" s="1"/>
  <c r="CA40" i="3" s="1"/>
  <c r="CD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BR43" i="3" s="1"/>
  <c r="BU43" i="3" s="1"/>
  <c r="BX43" i="3" s="1"/>
  <c r="CA43" i="3" s="1"/>
  <c r="CD43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BR58" i="3" s="1"/>
  <c r="BU58" i="3" s="1"/>
  <c r="BX58" i="3" s="1"/>
  <c r="CA58" i="3" s="1"/>
  <c r="CD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BR65" i="3" s="1"/>
  <c r="BU65" i="3" s="1"/>
  <c r="BX65" i="3" s="1"/>
  <c r="CA65" i="3" s="1"/>
  <c r="CD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BR71" i="3" s="1"/>
  <c r="BU71" i="3" s="1"/>
  <c r="BX71" i="3" s="1"/>
  <c r="CA71" i="3" s="1"/>
  <c r="CD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BR74" i="3" s="1"/>
  <c r="BU74" i="3" s="1"/>
  <c r="BX74" i="3" s="1"/>
  <c r="CA74" i="3" s="1"/>
  <c r="CD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BR75" i="3" s="1"/>
  <c r="BU75" i="3" s="1"/>
  <c r="BX75" i="3" s="1"/>
  <c r="CA75" i="3" s="1"/>
  <c r="CD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BR79" i="3" s="1"/>
  <c r="BU79" i="3" s="1"/>
  <c r="BX79" i="3" s="1"/>
  <c r="CA79" i="3" s="1"/>
  <c r="CD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BR81" i="3" s="1"/>
  <c r="BU81" i="3" s="1"/>
  <c r="BX81" i="3" s="1"/>
  <c r="CA81" i="3" s="1"/>
  <c r="CD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BR85" i="3" s="1"/>
  <c r="BU85" i="3" s="1"/>
  <c r="BX85" i="3" s="1"/>
  <c r="CA85" i="3" s="1"/>
  <c r="CD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BR134" i="3" s="1"/>
  <c r="BU134" i="3" s="1"/>
  <c r="BX134" i="3" s="1"/>
  <c r="CA134" i="3" s="1"/>
  <c r="CD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BR135" i="3" s="1"/>
  <c r="BU135" i="3" s="1"/>
  <c r="BX135" i="3" s="1"/>
  <c r="CA135" i="3" s="1"/>
  <c r="CD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BR138" i="3" s="1"/>
  <c r="BU138" i="3" s="1"/>
  <c r="BX138" i="3" s="1"/>
  <c r="CA138" i="3" s="1"/>
  <c r="CD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BR142" i="3" s="1"/>
  <c r="BU142" i="3" s="1"/>
  <c r="BX142" i="3" s="1"/>
  <c r="CA142" i="3" s="1"/>
  <c r="CD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BR143" i="3" s="1"/>
  <c r="BU143" i="3" s="1"/>
  <c r="BX143" i="3" s="1"/>
  <c r="CA143" i="3" s="1"/>
  <c r="CD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BR146" i="3" s="1"/>
  <c r="BU146" i="3" s="1"/>
  <c r="BX146" i="3" s="1"/>
  <c r="CA146" i="3" s="1"/>
  <c r="CD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BR151" i="3" s="1"/>
  <c r="BU151" i="3" s="1"/>
  <c r="BX151" i="3" s="1"/>
  <c r="CA151" i="3" s="1"/>
  <c r="CD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BR166" i="3" s="1"/>
  <c r="BU166" i="3" s="1"/>
  <c r="BX166" i="3" s="1"/>
  <c r="CA166" i="3" s="1"/>
  <c r="CD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BR171" i="3" s="1"/>
  <c r="BU171" i="3" s="1"/>
  <c r="BX171" i="3" s="1"/>
  <c r="CA171" i="3" s="1"/>
  <c r="CD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BR172" i="3" s="1"/>
  <c r="BU172" i="3" s="1"/>
  <c r="BX172" i="3" s="1"/>
  <c r="CA172" i="3" s="1"/>
  <c r="CD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BR175" i="3" s="1"/>
  <c r="BU175" i="3" s="1"/>
  <c r="BX175" i="3" s="1"/>
  <c r="CA175" i="3" s="1"/>
  <c r="CD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BR176" i="3" s="1"/>
  <c r="BU176" i="3" s="1"/>
  <c r="BX176" i="3" s="1"/>
  <c r="CA176" i="3" s="1"/>
  <c r="CD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BR179" i="3" s="1"/>
  <c r="BU179" i="3" s="1"/>
  <c r="BX179" i="3" s="1"/>
  <c r="CA179" i="3" s="1"/>
  <c r="CD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BR183" i="3" s="1"/>
  <c r="BU183" i="3" s="1"/>
  <c r="BX183" i="3" s="1"/>
  <c r="CA183" i="3" s="1"/>
  <c r="CD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BR185" i="3" s="1"/>
  <c r="BU185" i="3" s="1"/>
  <c r="BX185" i="3" s="1"/>
  <c r="CA185" i="3" s="1"/>
  <c r="CD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BR186" i="3" s="1"/>
  <c r="BU186" i="3" s="1"/>
  <c r="BX186" i="3" s="1"/>
  <c r="CA186" i="3" s="1"/>
  <c r="CD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BR188" i="3" s="1"/>
  <c r="BU188" i="3" s="1"/>
  <c r="BX188" i="3" s="1"/>
  <c r="CA188" i="3" s="1"/>
  <c r="CD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BR189" i="3" s="1"/>
  <c r="BU189" i="3" s="1"/>
  <c r="BX189" i="3" s="1"/>
  <c r="CA189" i="3" s="1"/>
  <c r="CD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BR192" i="3" s="1"/>
  <c r="BU192" i="3" s="1"/>
  <c r="BX192" i="3" s="1"/>
  <c r="CA192" i="3" s="1"/>
  <c r="CD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BR193" i="3" s="1"/>
  <c r="BU193" i="3" s="1"/>
  <c r="BX193" i="3" s="1"/>
  <c r="CA193" i="3" s="1"/>
  <c r="CD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BR198" i="3" s="1"/>
  <c r="BU198" i="3" s="1"/>
  <c r="BX198" i="3" s="1"/>
  <c r="CA198" i="3" s="1"/>
  <c r="CD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BR202" i="3" s="1"/>
  <c r="BU202" i="3" s="1"/>
  <c r="BX202" i="3" s="1"/>
  <c r="CA202" i="3" s="1"/>
  <c r="CD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BR203" i="3" s="1"/>
  <c r="BU203" i="3" s="1"/>
  <c r="BX203" i="3" s="1"/>
  <c r="CA203" i="3" s="1"/>
  <c r="CD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BR240" i="3" s="1"/>
  <c r="BU240" i="3" s="1"/>
  <c r="BX240" i="3" s="1"/>
  <c r="CA240" i="3" s="1"/>
  <c r="CD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BR241" i="3" s="1"/>
  <c r="BU241" i="3" s="1"/>
  <c r="BX241" i="3" s="1"/>
  <c r="CA241" i="3" s="1"/>
  <c r="CD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BR244" i="3" s="1"/>
  <c r="BU244" i="3" s="1"/>
  <c r="BX244" i="3" s="1"/>
  <c r="CA244" i="3" s="1"/>
  <c r="CD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BR245" i="3" s="1"/>
  <c r="BU245" i="3" s="1"/>
  <c r="BX245" i="3" s="1"/>
  <c r="CA245" i="3" s="1"/>
  <c r="CD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BR249" i="3" s="1"/>
  <c r="BU249" i="3" s="1"/>
  <c r="BX249" i="3" s="1"/>
  <c r="CA249" i="3" s="1"/>
  <c r="CD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BR250" i="3" s="1"/>
  <c r="BU250" i="3" s="1"/>
  <c r="BX250" i="3" s="1"/>
  <c r="CA250" i="3" s="1"/>
  <c r="CD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BR253" i="3" s="1"/>
  <c r="BU253" i="3" s="1"/>
  <c r="BX253" i="3" s="1"/>
  <c r="CA253" i="3" s="1"/>
  <c r="CD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BR254" i="3" s="1"/>
  <c r="BU254" i="3" s="1"/>
  <c r="BX254" i="3" s="1"/>
  <c r="CA254" i="3" s="1"/>
  <c r="CD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BR257" i="3" s="1"/>
  <c r="BU257" i="3" s="1"/>
  <c r="BX257" i="3" s="1"/>
  <c r="CA257" i="3" s="1"/>
  <c r="CD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BR258" i="3" s="1"/>
  <c r="BU258" i="3" s="1"/>
  <c r="BX258" i="3" s="1"/>
  <c r="CA258" i="3" s="1"/>
  <c r="CD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BR263" i="3" s="1"/>
  <c r="BU263" i="3" s="1"/>
  <c r="BX263" i="3" s="1"/>
  <c r="CA263" i="3" s="1"/>
  <c r="CD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BR264" i="3" s="1"/>
  <c r="BU264" i="3" s="1"/>
  <c r="BX264" i="3" s="1"/>
  <c r="CA264" i="3" s="1"/>
  <c r="CD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BR267" i="3" s="1"/>
  <c r="BU267" i="3" s="1"/>
  <c r="BX267" i="3" s="1"/>
  <c r="CA267" i="3" s="1"/>
  <c r="CD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BR271" i="3" s="1"/>
  <c r="BU271" i="3" s="1"/>
  <c r="BX271" i="3" s="1"/>
  <c r="CA271" i="3" s="1"/>
  <c r="CD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BR272" i="3" s="1"/>
  <c r="BU272" i="3" s="1"/>
  <c r="BX272" i="3" s="1"/>
  <c r="CA272" i="3" s="1"/>
  <c r="CD272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BR281" i="3" s="1"/>
  <c r="BU281" i="3" s="1"/>
  <c r="BX281" i="3" s="1"/>
  <c r="CA281" i="3" s="1"/>
  <c r="CD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BR283" i="3" s="1"/>
  <c r="BU283" i="3" s="1"/>
  <c r="BX283" i="3" s="1"/>
  <c r="CA283" i="3" s="1"/>
  <c r="CD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BR292" i="3" s="1"/>
  <c r="BU292" i="3" s="1"/>
  <c r="BX292" i="3" s="1"/>
  <c r="CA292" i="3" s="1"/>
  <c r="CD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BR294" i="3" s="1"/>
  <c r="BU294" i="3" s="1"/>
  <c r="BX294" i="3" s="1"/>
  <c r="CA294" i="3" s="1"/>
  <c r="CD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BR296" i="3" s="1"/>
  <c r="BU296" i="3" s="1"/>
  <c r="BX296" i="3" s="1"/>
  <c r="CA296" i="3" s="1"/>
  <c r="CD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BR297" i="3" s="1"/>
  <c r="BU297" i="3" s="1"/>
  <c r="BX297" i="3" s="1"/>
  <c r="CA297" i="3" s="1"/>
  <c r="CD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BR302" i="3" s="1"/>
  <c r="BU302" i="3" s="1"/>
  <c r="BX302" i="3" s="1"/>
  <c r="CA302" i="3" s="1"/>
  <c r="CD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BR303" i="3" s="1"/>
  <c r="BU303" i="3" s="1"/>
  <c r="BX303" i="3" s="1"/>
  <c r="CA303" i="3" s="1"/>
  <c r="CD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BR310" i="3" s="1"/>
  <c r="BU310" i="3" s="1"/>
  <c r="BX310" i="3" s="1"/>
  <c r="CA310" i="3" s="1"/>
  <c r="CD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BR311" i="3" s="1"/>
  <c r="BU311" i="3" s="1"/>
  <c r="BX311" i="3" s="1"/>
  <c r="CA311" i="3" s="1"/>
  <c r="CD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BR317" i="3" s="1"/>
  <c r="BU317" i="3" s="1"/>
  <c r="BX317" i="3" s="1"/>
  <c r="CA317" i="3" s="1"/>
  <c r="CD317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BR94" i="3" s="1"/>
  <c r="BU94" i="3" s="1"/>
  <c r="BX94" i="3" s="1"/>
  <c r="CA94" i="3" s="1"/>
  <c r="CD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BR104" i="3" s="1"/>
  <c r="BU104" i="3" s="1"/>
  <c r="BX104" i="3" s="1"/>
  <c r="CA104" i="3" s="1"/>
  <c r="CD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BR105" i="3" s="1"/>
  <c r="BU105" i="3" s="1"/>
  <c r="BX105" i="3" s="1"/>
  <c r="CA105" i="3" s="1"/>
  <c r="CD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BR107" i="3" s="1"/>
  <c r="BU107" i="3" s="1"/>
  <c r="BX107" i="3" s="1"/>
  <c r="CA107" i="3" s="1"/>
  <c r="CD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BR109" i="3" s="1"/>
  <c r="BU109" i="3" s="1"/>
  <c r="BX109" i="3" s="1"/>
  <c r="CA109" i="3" s="1"/>
  <c r="CD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BR111" i="3" s="1"/>
  <c r="BU111" i="3" s="1"/>
  <c r="BX111" i="3" s="1"/>
  <c r="CA111" i="3" s="1"/>
  <c r="CD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BR115" i="3" s="1"/>
  <c r="BU115" i="3" s="1"/>
  <c r="BX115" i="3" s="1"/>
  <c r="CA115" i="3" s="1"/>
  <c r="CD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BR117" i="3" s="1"/>
  <c r="BU117" i="3" s="1"/>
  <c r="BX117" i="3" s="1"/>
  <c r="CA117" i="3" s="1"/>
  <c r="CD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BR121" i="3" s="1"/>
  <c r="BU121" i="3" s="1"/>
  <c r="BX121" i="3" s="1"/>
  <c r="CA121" i="3" s="1"/>
  <c r="CD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BR123" i="3" s="1"/>
  <c r="BU123" i="3" s="1"/>
  <c r="BX123" i="3" s="1"/>
  <c r="CA123" i="3" s="1"/>
  <c r="CD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BR127" i="3" s="1"/>
  <c r="BU127" i="3" s="1"/>
  <c r="BX127" i="3" s="1"/>
  <c r="CA127" i="3" s="1"/>
  <c r="CD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BR210" i="3" s="1"/>
  <c r="BU210" i="3" s="1"/>
  <c r="BX210" i="3" s="1"/>
  <c r="CA210" i="3" s="1"/>
  <c r="CD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BR212" i="3" s="1"/>
  <c r="BU212" i="3" s="1"/>
  <c r="BX212" i="3" s="1"/>
  <c r="CA212" i="3" s="1"/>
  <c r="CD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BR216" i="3" s="1"/>
  <c r="BU216" i="3" s="1"/>
  <c r="BX216" i="3" s="1"/>
  <c r="CA216" i="3" s="1"/>
  <c r="CD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BR218" i="3" s="1"/>
  <c r="BU218" i="3" s="1"/>
  <c r="BX218" i="3" s="1"/>
  <c r="CA218" i="3" s="1"/>
  <c r="CD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BR220" i="3" s="1"/>
  <c r="BU220" i="3" s="1"/>
  <c r="BX220" i="3" s="1"/>
  <c r="CA220" i="3" s="1"/>
  <c r="CD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BR205" i="3" s="1"/>
  <c r="BU205" i="3" s="1"/>
  <c r="BX205" i="3" s="1"/>
  <c r="CA205" i="3" s="1"/>
  <c r="CD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BR206" i="3" s="1"/>
  <c r="BU206" i="3" s="1"/>
  <c r="BX206" i="3" s="1"/>
  <c r="CA206" i="3" s="1"/>
  <c r="CD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BR224" i="3" s="1"/>
  <c r="BU224" i="3" s="1"/>
  <c r="BX224" i="3" s="1"/>
  <c r="CA224" i="3" s="1"/>
  <c r="CD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BR280" i="3" s="1"/>
  <c r="BU280" i="3" s="1"/>
  <c r="BX280" i="3" s="1"/>
  <c r="CA280" i="3" s="1"/>
  <c r="CD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BR291" i="3" s="1"/>
  <c r="BU291" i="3" s="1"/>
  <c r="BX291" i="3" s="1"/>
  <c r="CA291" i="3" s="1"/>
  <c r="CD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BR318" i="3" s="1"/>
  <c r="BU318" i="3" s="1"/>
  <c r="BX318" i="3" s="1"/>
  <c r="CA318" i="3" s="1"/>
  <c r="CD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BR320" i="3" s="1"/>
  <c r="BU320" i="3" s="1"/>
  <c r="BX320" i="3" s="1"/>
  <c r="CA320" i="3" s="1"/>
  <c r="CD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BR323" i="3" s="1"/>
  <c r="BU323" i="3" s="1"/>
  <c r="BX323" i="3" s="1"/>
  <c r="CA323" i="3" s="1"/>
  <c r="CD323" i="3" s="1"/>
  <c r="S322" i="4" l="1"/>
  <c r="U322" i="4"/>
  <c r="Q322" i="4"/>
  <c r="X322" i="4"/>
  <c r="Y322" i="4" s="1"/>
  <c r="M322" i="4"/>
  <c r="T322" i="4"/>
  <c r="V283" i="4"/>
  <c r="Q283" i="4"/>
  <c r="X283" i="4"/>
  <c r="Y283" i="4" s="1"/>
  <c r="T283" i="4"/>
  <c r="P283" i="4"/>
  <c r="R283" i="4"/>
  <c r="M283" i="4"/>
  <c r="O283" i="4"/>
  <c r="S283" i="4"/>
  <c r="X226" i="4"/>
  <c r="Y226" i="4" s="1"/>
  <c r="O226" i="4"/>
  <c r="R226" i="4"/>
  <c r="Y137" i="2"/>
  <c r="P136" i="4"/>
  <c r="R136" i="4"/>
  <c r="O136" i="4"/>
  <c r="N136" i="4"/>
  <c r="Q136" i="4"/>
  <c r="W136" i="4"/>
  <c r="T136" i="4"/>
  <c r="X136" i="4"/>
  <c r="Y136" i="4" s="1"/>
  <c r="U136" i="4"/>
  <c r="S136" i="4"/>
  <c r="V136" i="4"/>
  <c r="M136" i="4"/>
  <c r="N66" i="4"/>
  <c r="W66" i="4"/>
  <c r="M66" i="4"/>
  <c r="S66" i="4"/>
  <c r="X66" i="4"/>
  <c r="Y66" i="4" s="1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 s="1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 s="1"/>
  <c r="S149" i="4"/>
  <c r="U247" i="4"/>
  <c r="U208" i="4"/>
  <c r="X113" i="4"/>
  <c r="Y113" i="4" s="1"/>
  <c r="S138" i="4"/>
  <c r="M138" i="4"/>
  <c r="X138" i="4"/>
  <c r="Y138" i="4" s="1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 s="1"/>
  <c r="W199" i="4"/>
  <c r="X162" i="4"/>
  <c r="Y162" i="4" s="1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 s="1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 s="1"/>
  <c r="Y234" i="2"/>
  <c r="W247" i="4"/>
  <c r="X247" i="4"/>
  <c r="Y247" i="4" s="1"/>
  <c r="O247" i="4"/>
  <c r="O58" i="4"/>
  <c r="N58" i="4"/>
  <c r="X58" i="4"/>
  <c r="Y58" i="4" s="1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 s="1"/>
  <c r="T71" i="4"/>
  <c r="P71" i="4"/>
  <c r="S71" i="4"/>
  <c r="R71" i="4"/>
  <c r="N71" i="4"/>
  <c r="U71" i="4"/>
  <c r="O71" i="4"/>
  <c r="W71" i="4"/>
  <c r="S247" i="4"/>
  <c r="Y240" i="2"/>
  <c r="Y163" i="2"/>
  <c r="X55" i="4"/>
  <c r="Y55" i="4" s="1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 s="1"/>
  <c r="Q179" i="4"/>
  <c r="Y180" i="2"/>
  <c r="X65" i="4"/>
  <c r="Y65" i="4" s="1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 s="1"/>
  <c r="W14" i="4"/>
  <c r="N14" i="4"/>
  <c r="O14" i="4"/>
  <c r="M14" i="4"/>
  <c r="X151" i="4"/>
  <c r="Y151" i="4" s="1"/>
  <c r="U151" i="4"/>
  <c r="Y152" i="2"/>
  <c r="T277" i="4"/>
  <c r="W277" i="4"/>
  <c r="M277" i="4"/>
  <c r="V277" i="4"/>
  <c r="X277" i="4"/>
  <c r="Y277" i="4" s="1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 s="1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 s="1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 s="1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 s="1"/>
  <c r="T109" i="4"/>
  <c r="V23" i="4"/>
  <c r="S23" i="4"/>
  <c r="Q23" i="4"/>
  <c r="R23" i="4"/>
  <c r="T23" i="4"/>
  <c r="O23" i="4"/>
  <c r="W23" i="4"/>
  <c r="U23" i="4"/>
  <c r="V290" i="4"/>
  <c r="X290" i="4"/>
  <c r="Y290" i="4" s="1"/>
  <c r="P290" i="4"/>
  <c r="U290" i="4"/>
  <c r="S290" i="4"/>
  <c r="N315" i="4"/>
  <c r="V315" i="4"/>
  <c r="P315" i="4"/>
  <c r="X315" i="4"/>
  <c r="Y315" i="4" s="1"/>
  <c r="S315" i="4"/>
  <c r="U315" i="4"/>
  <c r="AE307" i="3"/>
  <c r="AH307" i="3" s="1"/>
  <c r="AK307" i="3" s="1"/>
  <c r="AN307" i="3" s="1"/>
  <c r="AQ307" i="3" s="1"/>
  <c r="U86" i="4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R52" i="3" s="1"/>
  <c r="BU52" i="3" s="1"/>
  <c r="BX52" i="3" s="1"/>
  <c r="CA52" i="3" s="1"/>
  <c r="CD52" i="3" s="1"/>
  <c r="BL227" i="3"/>
  <c r="BO227" i="3" s="1"/>
  <c r="BR227" i="3" s="1"/>
  <c r="BU227" i="3" s="1"/>
  <c r="BX227" i="3" s="1"/>
  <c r="CA227" i="3" s="1"/>
  <c r="CD227" i="3" s="1"/>
  <c r="BL285" i="3"/>
  <c r="BO285" i="3" s="1"/>
  <c r="BR285" i="3" s="1"/>
  <c r="BU285" i="3" s="1"/>
  <c r="BX285" i="3" s="1"/>
  <c r="CA285" i="3" s="1"/>
  <c r="CD285" i="3" s="1"/>
  <c r="BL95" i="3"/>
  <c r="BO95" i="3" s="1"/>
  <c r="BR95" i="3" s="1"/>
  <c r="BU95" i="3" s="1"/>
  <c r="BX95" i="3" s="1"/>
  <c r="CA95" i="3" s="1"/>
  <c r="CD95" i="3" s="1"/>
  <c r="BL119" i="3"/>
  <c r="BO119" i="3" s="1"/>
  <c r="BR119" i="3" s="1"/>
  <c r="BU119" i="3" s="1"/>
  <c r="BX119" i="3" s="1"/>
  <c r="CA119" i="3" s="1"/>
  <c r="CD119" i="3" s="1"/>
  <c r="BL266" i="3"/>
  <c r="BO266" i="3" s="1"/>
  <c r="BR266" i="3" s="1"/>
  <c r="BU266" i="3" s="1"/>
  <c r="BX266" i="3" s="1"/>
  <c r="CA266" i="3" s="1"/>
  <c r="CD266" i="3" s="1"/>
  <c r="BL265" i="3"/>
  <c r="BO265" i="3" s="1"/>
  <c r="BR265" i="3" s="1"/>
  <c r="BU265" i="3" s="1"/>
  <c r="BX265" i="3" s="1"/>
  <c r="CA265" i="3" s="1"/>
  <c r="CD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BR274" i="3" s="1"/>
  <c r="BU274" i="3" s="1"/>
  <c r="BX274" i="3" s="1"/>
  <c r="CA274" i="3" s="1"/>
  <c r="CD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BR16" i="3" s="1"/>
  <c r="BU16" i="3" s="1"/>
  <c r="BX16" i="3" s="1"/>
  <c r="CA16" i="3" s="1"/>
  <c r="CD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BR136" i="3" s="1"/>
  <c r="BU136" i="3" s="1"/>
  <c r="BX136" i="3" s="1"/>
  <c r="CA136" i="3" s="1"/>
  <c r="CD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BR260" i="3" s="1"/>
  <c r="BU260" i="3" s="1"/>
  <c r="BX260" i="3" s="1"/>
  <c r="CA260" i="3" s="1"/>
  <c r="CD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R286" i="3" s="1"/>
  <c r="BU286" i="3" s="1"/>
  <c r="BX286" i="3" s="1"/>
  <c r="CA286" i="3" s="1"/>
  <c r="CD286" i="3" s="1"/>
  <c r="Y327" i="2" l="1"/>
  <c r="AT307" i="3"/>
  <c r="AW307" i="3" s="1"/>
  <c r="AZ307" i="3" s="1"/>
  <c r="BC307" i="3" s="1"/>
  <c r="BF307" i="3" s="1"/>
  <c r="BI307" i="3" s="1"/>
  <c r="BL307" i="3" s="1"/>
  <c r="BO307" i="3" s="1"/>
  <c r="BR307" i="3" s="1"/>
  <c r="BU307" i="3" s="1"/>
  <c r="BX307" i="3" s="1"/>
  <c r="CA307" i="3" s="1"/>
  <c r="CD307" i="3" s="1"/>
  <c r="BL232" i="3"/>
  <c r="BO232" i="3" s="1"/>
  <c r="BR232" i="3" s="1"/>
  <c r="BU232" i="3" s="1"/>
  <c r="BX232" i="3" s="1"/>
  <c r="CA232" i="3" s="1"/>
  <c r="CD232" i="3" s="1"/>
  <c r="BL38" i="3"/>
  <c r="BO38" i="3" s="1"/>
  <c r="BR38" i="3" s="1"/>
  <c r="BU38" i="3" s="1"/>
  <c r="BX38" i="3" s="1"/>
  <c r="CA38" i="3" s="1"/>
  <c r="CD38" i="3" s="1"/>
  <c r="BL169" i="3"/>
  <c r="BO169" i="3" s="1"/>
  <c r="BR169" i="3" s="1"/>
  <c r="BU169" i="3" s="1"/>
  <c r="BX169" i="3" s="1"/>
  <c r="CA169" i="3" s="1"/>
  <c r="CD169" i="3" s="1"/>
  <c r="BL181" i="3"/>
  <c r="BO181" i="3" s="1"/>
  <c r="BR181" i="3" s="1"/>
  <c r="BU181" i="3" s="1"/>
  <c r="BX181" i="3" s="1"/>
  <c r="CA181" i="3" s="1"/>
  <c r="CD181" i="3" s="1"/>
  <c r="BL153" i="3"/>
  <c r="BO153" i="3" s="1"/>
  <c r="BR153" i="3" s="1"/>
  <c r="BU153" i="3" s="1"/>
  <c r="BX153" i="3" s="1"/>
  <c r="CA153" i="3" s="1"/>
  <c r="CD153" i="3" s="1"/>
  <c r="BL90" i="3"/>
  <c r="BO90" i="3" s="1"/>
  <c r="BR90" i="3" s="1"/>
  <c r="BU90" i="3" s="1"/>
  <c r="BX90" i="3" s="1"/>
  <c r="CA90" i="3" s="1"/>
  <c r="CD90" i="3" s="1"/>
  <c r="BL195" i="3"/>
  <c r="BO195" i="3" s="1"/>
  <c r="BR195" i="3" s="1"/>
  <c r="BU195" i="3" s="1"/>
  <c r="BX195" i="3" s="1"/>
  <c r="CA195" i="3" s="1"/>
  <c r="CD195" i="3" s="1"/>
  <c r="BL45" i="3"/>
  <c r="BO45" i="3" s="1"/>
  <c r="BR45" i="3" s="1"/>
  <c r="BU45" i="3" s="1"/>
  <c r="BX45" i="3" s="1"/>
  <c r="CA45" i="3" s="1"/>
  <c r="CD45" i="3" s="1"/>
  <c r="BL132" i="3"/>
  <c r="BO132" i="3" s="1"/>
  <c r="BR132" i="3" s="1"/>
  <c r="BU132" i="3" s="1"/>
  <c r="BX132" i="3" s="1"/>
  <c r="CA132" i="3" s="1"/>
  <c r="CD132" i="3" s="1"/>
  <c r="BL161" i="3"/>
  <c r="BO161" i="3" s="1"/>
  <c r="BR161" i="3" s="1"/>
  <c r="BU161" i="3" s="1"/>
  <c r="BX161" i="3" s="1"/>
  <c r="CA161" i="3" s="1"/>
  <c r="CD161" i="3" s="1"/>
  <c r="BL49" i="3"/>
  <c r="BO49" i="3" s="1"/>
  <c r="BR49" i="3" s="1"/>
  <c r="BU49" i="3" s="1"/>
  <c r="BX49" i="3" s="1"/>
  <c r="CA49" i="3" s="1"/>
  <c r="CD49" i="3" s="1"/>
  <c r="BL101" i="3"/>
  <c r="BO101" i="3" s="1"/>
  <c r="BR101" i="3" s="1"/>
  <c r="BU101" i="3" s="1"/>
  <c r="BX101" i="3" s="1"/>
  <c r="CA101" i="3" s="1"/>
  <c r="CD101" i="3" s="1"/>
  <c r="BL230" i="3"/>
  <c r="BO230" i="3" s="1"/>
  <c r="BR230" i="3" s="1"/>
  <c r="BU230" i="3" s="1"/>
  <c r="BX230" i="3" s="1"/>
  <c r="CA230" i="3" s="1"/>
  <c r="CD230" i="3" s="1"/>
  <c r="AW300" i="3"/>
  <c r="AZ300" i="3" s="1"/>
  <c r="AW164" i="3"/>
  <c r="AZ164" i="3" s="1"/>
  <c r="BC164" i="3" s="1"/>
  <c r="BF164" i="3" s="1"/>
  <c r="BI164" i="3" s="1"/>
  <c r="BL164" i="3" s="1"/>
  <c r="BO164" i="3" s="1"/>
  <c r="BR164" i="3" s="1"/>
  <c r="BU164" i="3" s="1"/>
  <c r="BX164" i="3" s="1"/>
  <c r="CA164" i="3" s="1"/>
  <c r="CD164" i="3" s="1"/>
  <c r="BO208" i="3"/>
  <c r="BR208" i="3" s="1"/>
  <c r="BU208" i="3" s="1"/>
  <c r="BX208" i="3" s="1"/>
  <c r="CA208" i="3" s="1"/>
  <c r="CD208" i="3" s="1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 s="1"/>
  <c r="BU47" i="3" s="1"/>
  <c r="BX47" i="3" s="1"/>
  <c r="CA47" i="3" s="1"/>
  <c r="CD47" i="3" s="1"/>
  <c r="BC300" i="3" l="1"/>
  <c r="BF300" i="3" s="1"/>
  <c r="BI300" i="3" s="1"/>
  <c r="BL300" i="3" s="1"/>
  <c r="BO300" i="3" s="1"/>
  <c r="BR300" i="3" s="1"/>
  <c r="BU300" i="3" s="1"/>
  <c r="BX300" i="3" s="1"/>
  <c r="CA300" i="3" s="1"/>
  <c r="CD300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<sst xmlns="http://schemas.openxmlformats.org/spreadsheetml/2006/main" count="4481" uniqueCount="858">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</sst>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9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63" t="s">
        <v>0</v>
      </c>
      <c r="D3" s="165" t="s">
        <v>1</v>
      </c>
      <c r="E3" s="165" t="s">
        <v>312</v>
      </c>
      <c r="F3" s="1"/>
      <c r="G3" s="1"/>
      <c r="H3" s="166" t="s">
        <v>313</v>
      </c>
      <c r="I3" s="166"/>
      <c r="J3" s="166"/>
      <c r="K3" s="166"/>
      <c r="L3" s="166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64"/>
      <c r="D4" s="165"/>
      <c r="E4" s="165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D329"/>
  <sheetViews>
    <sheetView tabSelected="1" workbookViewId="0">
      <pane xSplit="4" ySplit="4" topLeftCell="BX302" activePane="bottomRight" state="frozen"/>
      <selection activeCell="F189" sqref="F189"/>
      <selection pane="topRight" activeCell="F189" sqref="F189"/>
      <selection pane="bottomLeft" activeCell="F189" sqref="F189"/>
      <selection pane="bottomRight" activeCell="CC100" sqref="CC100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  <col min="77" max="77" width="16.28515625" style="27" customWidth="1"/>
    <col min="78" max="78" width="13.7109375" style="84" customWidth="1"/>
    <col min="79" max="79" width="14.85546875" customWidth="1"/>
    <col min="80" max="80" width="16.28515625" style="27" customWidth="1"/>
    <col min="81" max="81" width="13.7109375" style="84" customWidth="1"/>
    <col min="82" max="82" width="14.85546875" customWidth="1"/>
  </cols>
  <sheetData>
    <row r="1" spans="1:82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</row>
    <row r="2" spans="1:82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</row>
    <row r="3" spans="1:82" ht="15" hidden="1" customHeight="1" x14ac:dyDescent="0.25">
      <c r="C3" s="56" t="s">
        <v>0</v>
      </c>
      <c r="D3" s="2" t="s">
        <v>1</v>
      </c>
      <c r="E3" s="165" t="s">
        <v>312</v>
      </c>
      <c r="F3" s="1"/>
      <c r="G3" s="1"/>
      <c r="H3" s="189" t="s">
        <v>313</v>
      </c>
      <c r="I3" s="190"/>
      <c r="J3" s="190"/>
      <c r="K3" s="190"/>
      <c r="L3" s="191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</row>
    <row r="4" spans="1:82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65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  <c r="CB4" s="116" t="s">
        <v>855</v>
      </c>
      <c r="CC4" s="117" t="s">
        <v>856</v>
      </c>
      <c r="CD4" s="101" t="s">
        <v>857</v>
      </c>
    </row>
    <row r="5" spans="1:82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  <c r="CB5" s="99">
        <v>800</v>
      </c>
      <c r="CC5" s="113"/>
      <c r="CD5" s="102">
        <f>CA5+CB5-CC5</f>
        <v>4800</v>
      </c>
    </row>
    <row r="6" spans="1:82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  <c r="CB6" s="99">
        <v>800</v>
      </c>
      <c r="CC6" s="113"/>
      <c r="CD6" s="102">
        <f t="shared" ref="CD6:CD10" si="25">CA6+CB6-CC6</f>
        <v>40000</v>
      </c>
    </row>
    <row r="7" spans="1:82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  <c r="CB7" s="99">
        <v>800</v>
      </c>
      <c r="CC7" s="113"/>
      <c r="CD7" s="102">
        <f t="shared" si="25"/>
        <v>2400</v>
      </c>
    </row>
    <row r="8" spans="1:82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  <c r="CB8" s="99">
        <v>800</v>
      </c>
      <c r="CC8" s="113"/>
      <c r="CD8" s="102">
        <f t="shared" si="25"/>
        <v>1822.1999999999998</v>
      </c>
    </row>
    <row r="9" spans="1:82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  <c r="CB9" s="99">
        <v>800</v>
      </c>
      <c r="CC9" s="113"/>
      <c r="CD9" s="114">
        <f t="shared" si="25"/>
        <v>40200</v>
      </c>
    </row>
    <row r="10" spans="1:82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  <c r="CB10" s="99">
        <v>800</v>
      </c>
      <c r="CC10" s="113"/>
      <c r="CD10" s="102">
        <f t="shared" si="25"/>
        <v>48000</v>
      </c>
    </row>
    <row r="11" spans="1:82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  <c r="CB11" s="99">
        <v>800</v>
      </c>
      <c r="CC11" s="113"/>
      <c r="CD11" s="102">
        <f>CA11+CB11-CC11</f>
        <v>14000</v>
      </c>
    </row>
    <row r="12" spans="1:82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6">BF12+BG12-BH12</f>
        <v>8400</v>
      </c>
      <c r="BJ12" s="99">
        <v>800</v>
      </c>
      <c r="BK12" s="113"/>
      <c r="BL12" s="102">
        <f t="shared" ref="BL12:BL15" si="27">BI12+BJ12-BK12</f>
        <v>9200</v>
      </c>
      <c r="BM12" s="99">
        <v>800</v>
      </c>
      <c r="BN12" s="113"/>
      <c r="BO12" s="102">
        <f t="shared" ref="BO12:BO15" si="28">BL12+BM12-BN12</f>
        <v>10000</v>
      </c>
      <c r="BP12" s="99">
        <v>800</v>
      </c>
      <c r="BQ12" s="113"/>
      <c r="BR12" s="102">
        <f t="shared" ref="BR12:BR15" si="29">BO12+BP12-BQ12</f>
        <v>10800</v>
      </c>
      <c r="BS12" s="99">
        <v>800</v>
      </c>
      <c r="BT12" s="113">
        <v>11600</v>
      </c>
      <c r="BU12" s="102">
        <f t="shared" ref="BU12:BU15" si="30">BR12+BS12-BT12</f>
        <v>0</v>
      </c>
      <c r="BV12" s="99">
        <v>800</v>
      </c>
      <c r="BW12" s="113"/>
      <c r="BX12" s="102">
        <f t="shared" ref="BX12:BX15" si="31">BU12+BV12-BW12</f>
        <v>800</v>
      </c>
      <c r="BY12" s="99">
        <v>800</v>
      </c>
      <c r="BZ12" s="113"/>
      <c r="CA12" s="102">
        <f t="shared" ref="CA12:CA15" si="32">BX12+BY12-BZ12</f>
        <v>1600</v>
      </c>
      <c r="CB12" s="99">
        <v>800</v>
      </c>
      <c r="CC12" s="113"/>
      <c r="CD12" s="102">
        <f t="shared" ref="CD12:CD15" si="33">CA12+CB12-CC12</f>
        <v>2400</v>
      </c>
    </row>
    <row r="13" spans="1:82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6"/>
        <v>7200</v>
      </c>
      <c r="BJ13" s="99">
        <v>800</v>
      </c>
      <c r="BK13" s="113">
        <v>2400</v>
      </c>
      <c r="BL13" s="102">
        <f t="shared" si="27"/>
        <v>5600</v>
      </c>
      <c r="BM13" s="99">
        <v>800</v>
      </c>
      <c r="BN13" s="113">
        <v>2400</v>
      </c>
      <c r="BO13" s="102">
        <f t="shared" si="28"/>
        <v>4000</v>
      </c>
      <c r="BP13" s="99">
        <v>800</v>
      </c>
      <c r="BQ13" s="113">
        <v>2400</v>
      </c>
      <c r="BR13" s="102">
        <f t="shared" si="29"/>
        <v>2400</v>
      </c>
      <c r="BS13" s="99">
        <v>800</v>
      </c>
      <c r="BT13" s="113"/>
      <c r="BU13" s="102">
        <f t="shared" si="30"/>
        <v>3200</v>
      </c>
      <c r="BV13" s="99">
        <v>800</v>
      </c>
      <c r="BW13" s="113">
        <f>1600+8000</f>
        <v>9600</v>
      </c>
      <c r="BX13" s="102">
        <f t="shared" si="31"/>
        <v>-5600</v>
      </c>
      <c r="BY13" s="99">
        <v>800</v>
      </c>
      <c r="BZ13" s="113">
        <v>2400</v>
      </c>
      <c r="CA13" s="102">
        <f t="shared" si="32"/>
        <v>-7200</v>
      </c>
      <c r="CB13" s="99">
        <v>800</v>
      </c>
      <c r="CC13" s="113"/>
      <c r="CD13" s="102">
        <f t="shared" si="33"/>
        <v>-6400</v>
      </c>
    </row>
    <row r="14" spans="1:82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6"/>
        <v>37400</v>
      </c>
      <c r="BJ14" s="99">
        <v>800</v>
      </c>
      <c r="BK14" s="113"/>
      <c r="BL14" s="102">
        <f t="shared" si="27"/>
        <v>38200</v>
      </c>
      <c r="BM14" s="99">
        <v>800</v>
      </c>
      <c r="BN14" s="113"/>
      <c r="BO14" s="102">
        <f t="shared" si="28"/>
        <v>39000</v>
      </c>
      <c r="BP14" s="99">
        <v>800</v>
      </c>
      <c r="BQ14" s="113"/>
      <c r="BR14" s="102">
        <f t="shared" si="29"/>
        <v>39800</v>
      </c>
      <c r="BS14" s="99">
        <v>800</v>
      </c>
      <c r="BT14" s="113"/>
      <c r="BU14" s="102">
        <f t="shared" si="30"/>
        <v>40600</v>
      </c>
      <c r="BV14" s="99">
        <v>800</v>
      </c>
      <c r="BW14" s="113">
        <v>2000</v>
      </c>
      <c r="BX14" s="102">
        <f t="shared" si="31"/>
        <v>39400</v>
      </c>
      <c r="BY14" s="99">
        <v>800</v>
      </c>
      <c r="BZ14" s="113"/>
      <c r="CA14" s="102">
        <f t="shared" si="32"/>
        <v>40200</v>
      </c>
      <c r="CB14" s="99">
        <v>800</v>
      </c>
      <c r="CC14" s="113"/>
      <c r="CD14" s="102">
        <f t="shared" si="33"/>
        <v>41000</v>
      </c>
    </row>
    <row r="15" spans="1:82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6"/>
        <v>1600</v>
      </c>
      <c r="BJ15" s="99">
        <v>800</v>
      </c>
      <c r="BK15" s="113"/>
      <c r="BL15" s="102">
        <f t="shared" si="27"/>
        <v>2400</v>
      </c>
      <c r="BM15" s="99">
        <v>800</v>
      </c>
      <c r="BN15" s="113"/>
      <c r="BO15" s="102">
        <f t="shared" si="28"/>
        <v>3200</v>
      </c>
      <c r="BP15" s="99">
        <v>800</v>
      </c>
      <c r="BQ15" s="113"/>
      <c r="BR15" s="102">
        <f t="shared" si="29"/>
        <v>4000</v>
      </c>
      <c r="BS15" s="99">
        <v>800</v>
      </c>
      <c r="BT15" s="113"/>
      <c r="BU15" s="102">
        <f t="shared" si="30"/>
        <v>4800</v>
      </c>
      <c r="BV15" s="99">
        <v>800</v>
      </c>
      <c r="BW15" s="113">
        <v>4800</v>
      </c>
      <c r="BX15" s="102">
        <f t="shared" si="31"/>
        <v>800</v>
      </c>
      <c r="BY15" s="99">
        <v>800</v>
      </c>
      <c r="BZ15" s="113"/>
      <c r="CA15" s="102">
        <f t="shared" si="32"/>
        <v>1600</v>
      </c>
      <c r="CB15" s="99">
        <v>800</v>
      </c>
      <c r="CC15" s="113"/>
      <c r="CD15" s="102">
        <f t="shared" si="33"/>
        <v>2400</v>
      </c>
    </row>
    <row r="16" spans="1:82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83">
        <f>SUM(AB16:AB17)+SUM(AC16:AC17)-SUM(AD16:AD17)</f>
        <v>47400</v>
      </c>
      <c r="AF16" s="104">
        <v>800</v>
      </c>
      <c r="AG16" s="105"/>
      <c r="AH16" s="183">
        <f>SUM(AE16:AE17)+SUM(AF16:AF17)-SUM(AG16:AG17)</f>
        <v>48200</v>
      </c>
      <c r="AI16" s="104">
        <v>800</v>
      </c>
      <c r="AJ16" s="105"/>
      <c r="AK16" s="183">
        <f>SUM(AH16:AH17)+SUM(AI16:AI17)-SUM(AJ16:AJ17)</f>
        <v>49000</v>
      </c>
      <c r="AL16" s="104">
        <v>800</v>
      </c>
      <c r="AM16" s="105"/>
      <c r="AN16" s="183">
        <f>SUM(AK16:AK17)+SUM(AL16:AL17)-SUM(AM16:AM17)</f>
        <v>49800</v>
      </c>
      <c r="AO16" s="104">
        <v>800</v>
      </c>
      <c r="AP16" s="105"/>
      <c r="AQ16" s="183">
        <f>SUM(AN16:AN17)+SUM(AO16:AO17)-SUM(AP16:AP17)</f>
        <v>50600</v>
      </c>
      <c r="AR16" s="104">
        <v>800</v>
      </c>
      <c r="AS16" s="105"/>
      <c r="AT16" s="183">
        <f>SUM(AQ16:AQ17)+SUM(AR16:AR17)-SUM(AS16:AS17)</f>
        <v>51400</v>
      </c>
      <c r="AU16" s="104">
        <v>800</v>
      </c>
      <c r="AV16" s="105"/>
      <c r="AW16" s="173">
        <f>SUM(AT16:AT17)+SUM(AU16:AU17)-SUM(AV16:AV17)</f>
        <v>52200</v>
      </c>
      <c r="AX16" s="104">
        <v>800</v>
      </c>
      <c r="AY16" s="105"/>
      <c r="AZ16" s="173">
        <f>SUM(AW16:AW17)+SUM(AX16:AX17)-SUM(AY16:AY17)</f>
        <v>53000</v>
      </c>
      <c r="BA16" s="104">
        <v>800</v>
      </c>
      <c r="BB16" s="105">
        <v>20572.580000000002</v>
      </c>
      <c r="BC16" s="173">
        <f>SUM(AZ16:AZ17)+SUM(BA16:BA17)-SUM(BB16:BB17)</f>
        <v>33227.42</v>
      </c>
      <c r="BD16" s="104">
        <v>800</v>
      </c>
      <c r="BE16" s="105"/>
      <c r="BF16" s="173">
        <f>SUM(BC16:BC17)+SUM(BD16:BD17)-SUM(BE16:BE17)</f>
        <v>34027.42</v>
      </c>
      <c r="BG16" s="104">
        <v>800</v>
      </c>
      <c r="BH16" s="105"/>
      <c r="BI16" s="173">
        <f>SUM(BF16:BF17)+SUM(BG16:BG17)-SUM(BH16:BH17)</f>
        <v>34827.42</v>
      </c>
      <c r="BJ16" s="104">
        <v>800</v>
      </c>
      <c r="BK16" s="169">
        <v>10000</v>
      </c>
      <c r="BL16" s="173">
        <f>SUM(BI16:BI17)+SUM(BJ16:BJ17)-SUM(BK16:BK17)</f>
        <v>25627.42</v>
      </c>
      <c r="BM16" s="167">
        <v>800</v>
      </c>
      <c r="BN16" s="169">
        <v>2000</v>
      </c>
      <c r="BO16" s="173">
        <f>SUM(BL16:BL17)+SUM(BM16:BM17)-SUM(BN16:BN17)</f>
        <v>24427.42</v>
      </c>
      <c r="BP16" s="167">
        <v>800</v>
      </c>
      <c r="BQ16" s="169">
        <v>10000</v>
      </c>
      <c r="BR16" s="173">
        <f>SUM(BO16:BO17)+SUM(BP16:BP17)-SUM(BQ16:BQ17)</f>
        <v>15227.419999999998</v>
      </c>
      <c r="BS16" s="167">
        <v>800</v>
      </c>
      <c r="BT16" s="169">
        <v>5000</v>
      </c>
      <c r="BU16" s="173">
        <f>SUM(BR16:BR17)+SUM(BS16:BS17)-SUM(BT16:BT17)</f>
        <v>11027.419999999998</v>
      </c>
      <c r="BV16" s="167">
        <v>800</v>
      </c>
      <c r="BW16" s="169"/>
      <c r="BX16" s="173">
        <f>SUM(BU16:BU17)+SUM(BV16:BV17)-SUM(BW16:BW17)</f>
        <v>11827.419999999998</v>
      </c>
      <c r="BY16" s="167">
        <v>800</v>
      </c>
      <c r="BZ16" s="169"/>
      <c r="CA16" s="173">
        <f>SUM(BX16:BX17)+SUM(BY16:BY17)-SUM(BZ16:BZ17)</f>
        <v>12627.419999999998</v>
      </c>
      <c r="CB16" s="167">
        <v>800</v>
      </c>
      <c r="CC16" s="169"/>
      <c r="CD16" s="173">
        <f>SUM(CA16:CA17)+SUM(CB16:CB17)-SUM(CC16:CC17)</f>
        <v>13427.419999999998</v>
      </c>
    </row>
    <row r="17" spans="1:82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84"/>
      <c r="AF17" s="104">
        <v>0</v>
      </c>
      <c r="AG17" s="105"/>
      <c r="AH17" s="184"/>
      <c r="AI17" s="104">
        <v>0</v>
      </c>
      <c r="AJ17" s="105"/>
      <c r="AK17" s="184"/>
      <c r="AL17" s="104">
        <v>0</v>
      </c>
      <c r="AM17" s="105"/>
      <c r="AN17" s="184"/>
      <c r="AO17" s="104">
        <v>0</v>
      </c>
      <c r="AP17" s="105"/>
      <c r="AQ17" s="184"/>
      <c r="AR17" s="104">
        <v>0</v>
      </c>
      <c r="AS17" s="105"/>
      <c r="AT17" s="184"/>
      <c r="AU17" s="104">
        <v>0</v>
      </c>
      <c r="AV17" s="105"/>
      <c r="AW17" s="175"/>
      <c r="AX17" s="104">
        <v>0</v>
      </c>
      <c r="AY17" s="105"/>
      <c r="AZ17" s="175"/>
      <c r="BA17" s="104">
        <v>0</v>
      </c>
      <c r="BB17" s="105"/>
      <c r="BC17" s="175"/>
      <c r="BD17" s="104">
        <v>0</v>
      </c>
      <c r="BE17" s="105"/>
      <c r="BF17" s="175"/>
      <c r="BG17" s="104">
        <v>0</v>
      </c>
      <c r="BH17" s="105"/>
      <c r="BI17" s="175"/>
      <c r="BJ17" s="104">
        <v>0</v>
      </c>
      <c r="BK17" s="170"/>
      <c r="BL17" s="175"/>
      <c r="BM17" s="168"/>
      <c r="BN17" s="170"/>
      <c r="BO17" s="175"/>
      <c r="BP17" s="168"/>
      <c r="BQ17" s="170"/>
      <c r="BR17" s="175"/>
      <c r="BS17" s="168"/>
      <c r="BT17" s="170"/>
      <c r="BU17" s="175"/>
      <c r="BV17" s="168"/>
      <c r="BW17" s="170"/>
      <c r="BX17" s="175"/>
      <c r="BY17" s="168"/>
      <c r="BZ17" s="170"/>
      <c r="CA17" s="175"/>
      <c r="CB17" s="168"/>
      <c r="CC17" s="170"/>
      <c r="CD17" s="175"/>
    </row>
    <row r="18" spans="1:82" ht="25.5" x14ac:dyDescent="0.2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34">AE18+AF18-AG18</f>
        <v>11200</v>
      </c>
      <c r="AI18" s="99">
        <v>800</v>
      </c>
      <c r="AJ18" s="98"/>
      <c r="AK18" s="102">
        <f t="shared" ref="AK18:AK29" si="35">AH18+AI18-AJ18</f>
        <v>12000</v>
      </c>
      <c r="AL18" s="99">
        <v>800</v>
      </c>
      <c r="AM18" s="98"/>
      <c r="AN18" s="102">
        <f t="shared" ref="AN18:AN29" si="36">AK18+AL18-AM18</f>
        <v>12800</v>
      </c>
      <c r="AO18" s="99">
        <v>800</v>
      </c>
      <c r="AP18" s="113">
        <v>3200</v>
      </c>
      <c r="AQ18" s="102">
        <f t="shared" ref="AQ18:AQ31" si="37">AN18+AO18-AP18</f>
        <v>10400</v>
      </c>
      <c r="AR18" s="99">
        <v>800</v>
      </c>
      <c r="AS18" s="113"/>
      <c r="AT18" s="102">
        <f t="shared" ref="AT18:AT29" si="38">AQ18+AR18-AS18</f>
        <v>11200</v>
      </c>
      <c r="AU18" s="99">
        <v>800</v>
      </c>
      <c r="AV18" s="113"/>
      <c r="AW18" s="102">
        <f t="shared" ref="AW18:AW29" si="39">AT18+AU18-AV18</f>
        <v>12000</v>
      </c>
      <c r="AX18" s="99">
        <v>800</v>
      </c>
      <c r="AY18" s="113"/>
      <c r="AZ18" s="102">
        <f t="shared" ref="AZ18:AZ29" si="40">AW18+AX18-AY18</f>
        <v>12800</v>
      </c>
      <c r="BA18" s="99">
        <v>800</v>
      </c>
      <c r="BB18" s="113"/>
      <c r="BC18" s="102">
        <f t="shared" ref="BC18:BC29" si="41">AZ18+BA18-BB18</f>
        <v>13600</v>
      </c>
      <c r="BD18" s="99">
        <v>800</v>
      </c>
      <c r="BE18" s="113"/>
      <c r="BF18" s="102">
        <f t="shared" ref="BF18:BF29" si="42">BC18+BD18-BE18</f>
        <v>14400</v>
      </c>
      <c r="BG18" s="99">
        <v>800</v>
      </c>
      <c r="BH18" s="113"/>
      <c r="BI18" s="102">
        <f t="shared" ref="BI18:BI29" si="43">BF18+BG18-BH18</f>
        <v>15200</v>
      </c>
      <c r="BJ18" s="99">
        <v>800</v>
      </c>
      <c r="BK18" s="113"/>
      <c r="BL18" s="102">
        <f t="shared" ref="BL18:BL29" si="44">BI18+BJ18-BK18</f>
        <v>16000</v>
      </c>
      <c r="BM18" s="99">
        <v>800</v>
      </c>
      <c r="BN18" s="113">
        <v>4800</v>
      </c>
      <c r="BO18" s="102">
        <f t="shared" ref="BO18:BO29" si="45">BL18+BM18-BN18</f>
        <v>12000</v>
      </c>
      <c r="BP18" s="99">
        <v>800</v>
      </c>
      <c r="BQ18" s="113"/>
      <c r="BR18" s="102">
        <f t="shared" ref="BR18:BR29" si="46">BO18+BP18-BQ18</f>
        <v>12800</v>
      </c>
      <c r="BS18" s="99">
        <v>800</v>
      </c>
      <c r="BT18" s="113">
        <v>3000</v>
      </c>
      <c r="BU18" s="102">
        <f t="shared" ref="BU18:BU29" si="47">BR18+BS18-BT18</f>
        <v>10600</v>
      </c>
      <c r="BV18" s="99">
        <v>800</v>
      </c>
      <c r="BW18" s="113"/>
      <c r="BX18" s="102">
        <f t="shared" ref="BX18:BX29" si="48">BU18+BV18-BW18</f>
        <v>11400</v>
      </c>
      <c r="BY18" s="99">
        <v>800</v>
      </c>
      <c r="BZ18" s="113"/>
      <c r="CA18" s="102">
        <f t="shared" ref="CA18:CA29" si="49">BX18+BY18-BZ18</f>
        <v>12200</v>
      </c>
      <c r="CB18" s="99">
        <v>800</v>
      </c>
      <c r="CC18" s="113"/>
      <c r="CD18" s="102">
        <f t="shared" ref="CD18:CD29" si="50">CA18+CB18-CC18</f>
        <v>13000</v>
      </c>
    </row>
    <row r="19" spans="1:82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34"/>
        <v>1200</v>
      </c>
      <c r="AI19" s="99">
        <v>800</v>
      </c>
      <c r="AJ19" s="98"/>
      <c r="AK19" s="102">
        <f t="shared" si="35"/>
        <v>2000</v>
      </c>
      <c r="AL19" s="99">
        <v>800</v>
      </c>
      <c r="AM19" s="98"/>
      <c r="AN19" s="102">
        <f t="shared" si="36"/>
        <v>2800</v>
      </c>
      <c r="AO19" s="99">
        <v>800</v>
      </c>
      <c r="AP19" s="113"/>
      <c r="AQ19" s="102">
        <f t="shared" si="37"/>
        <v>3600</v>
      </c>
      <c r="AR19" s="99">
        <v>800</v>
      </c>
      <c r="AS19" s="113">
        <f>5000+3000</f>
        <v>8000</v>
      </c>
      <c r="AT19" s="102">
        <f t="shared" si="38"/>
        <v>-3600</v>
      </c>
      <c r="AU19" s="99">
        <v>800</v>
      </c>
      <c r="AV19" s="113"/>
      <c r="AW19" s="102">
        <f t="shared" si="39"/>
        <v>-2800</v>
      </c>
      <c r="AX19" s="99">
        <v>800</v>
      </c>
      <c r="AY19" s="113">
        <v>5000</v>
      </c>
      <c r="AZ19" s="102">
        <f t="shared" si="40"/>
        <v>-7000</v>
      </c>
      <c r="BA19" s="99">
        <v>800</v>
      </c>
      <c r="BB19" s="113"/>
      <c r="BC19" s="102">
        <f t="shared" si="41"/>
        <v>-6200</v>
      </c>
      <c r="BD19" s="99">
        <v>800</v>
      </c>
      <c r="BE19" s="113"/>
      <c r="BF19" s="102">
        <f t="shared" si="42"/>
        <v>-5400</v>
      </c>
      <c r="BG19" s="99">
        <v>800</v>
      </c>
      <c r="BH19" s="113"/>
      <c r="BI19" s="102">
        <f t="shared" si="43"/>
        <v>-4600</v>
      </c>
      <c r="BJ19" s="99">
        <v>800</v>
      </c>
      <c r="BK19" s="113"/>
      <c r="BL19" s="102">
        <f t="shared" si="44"/>
        <v>-3800</v>
      </c>
      <c r="BM19" s="99">
        <v>800</v>
      </c>
      <c r="BN19" s="113"/>
      <c r="BO19" s="102">
        <f t="shared" si="45"/>
        <v>-3000</v>
      </c>
      <c r="BP19" s="99">
        <v>800</v>
      </c>
      <c r="BQ19" s="113"/>
      <c r="BR19" s="102">
        <f t="shared" si="46"/>
        <v>-2200</v>
      </c>
      <c r="BS19" s="99">
        <v>800</v>
      </c>
      <c r="BT19" s="113"/>
      <c r="BU19" s="102">
        <f t="shared" si="47"/>
        <v>-1400</v>
      </c>
      <c r="BV19" s="99">
        <v>800</v>
      </c>
      <c r="BW19" s="113"/>
      <c r="BX19" s="102">
        <f t="shared" si="48"/>
        <v>-600</v>
      </c>
      <c r="BY19" s="99">
        <v>800</v>
      </c>
      <c r="BZ19" s="113"/>
      <c r="CA19" s="102">
        <f t="shared" si="49"/>
        <v>200</v>
      </c>
      <c r="CB19" s="99">
        <v>800</v>
      </c>
      <c r="CC19" s="113"/>
      <c r="CD19" s="102">
        <f t="shared" si="50"/>
        <v>1000</v>
      </c>
    </row>
    <row r="20" spans="1:82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34"/>
        <v>28200</v>
      </c>
      <c r="AI20" s="99">
        <v>800</v>
      </c>
      <c r="AJ20" s="98"/>
      <c r="AK20" s="102">
        <f t="shared" si="35"/>
        <v>29000</v>
      </c>
      <c r="AL20" s="99">
        <v>800</v>
      </c>
      <c r="AM20" s="98"/>
      <c r="AN20" s="102">
        <f t="shared" si="36"/>
        <v>29800</v>
      </c>
      <c r="AO20" s="99">
        <v>800</v>
      </c>
      <c r="AP20" s="113"/>
      <c r="AQ20" s="102">
        <f t="shared" si="37"/>
        <v>30600</v>
      </c>
      <c r="AR20" s="99">
        <v>800</v>
      </c>
      <c r="AS20" s="113"/>
      <c r="AT20" s="102">
        <f t="shared" si="38"/>
        <v>31400</v>
      </c>
      <c r="AU20" s="99">
        <v>800</v>
      </c>
      <c r="AV20" s="113"/>
      <c r="AW20" s="102">
        <f t="shared" si="39"/>
        <v>32200</v>
      </c>
      <c r="AX20" s="99">
        <v>800</v>
      </c>
      <c r="AY20" s="113"/>
      <c r="AZ20" s="102">
        <f t="shared" si="40"/>
        <v>33000</v>
      </c>
      <c r="BA20" s="99">
        <v>800</v>
      </c>
      <c r="BB20" s="113"/>
      <c r="BC20" s="102">
        <f t="shared" si="41"/>
        <v>33800</v>
      </c>
      <c r="BD20" s="99">
        <v>800</v>
      </c>
      <c r="BE20" s="113"/>
      <c r="BF20" s="102">
        <f t="shared" si="42"/>
        <v>34600</v>
      </c>
      <c r="BG20" s="99">
        <v>800</v>
      </c>
      <c r="BH20" s="113"/>
      <c r="BI20" s="102">
        <f t="shared" si="43"/>
        <v>35400</v>
      </c>
      <c r="BJ20" s="99">
        <v>800</v>
      </c>
      <c r="BK20" s="113"/>
      <c r="BL20" s="102">
        <f t="shared" si="44"/>
        <v>36200</v>
      </c>
      <c r="BM20" s="99">
        <v>800</v>
      </c>
      <c r="BN20" s="113"/>
      <c r="BO20" s="102">
        <f t="shared" si="45"/>
        <v>37000</v>
      </c>
      <c r="BP20" s="99">
        <v>800</v>
      </c>
      <c r="BQ20" s="113"/>
      <c r="BR20" s="102">
        <f t="shared" si="46"/>
        <v>37800</v>
      </c>
      <c r="BS20" s="99">
        <v>800</v>
      </c>
      <c r="BT20" s="113"/>
      <c r="BU20" s="102">
        <f t="shared" si="47"/>
        <v>38600</v>
      </c>
      <c r="BV20" s="99">
        <v>800</v>
      </c>
      <c r="BW20" s="113"/>
      <c r="BX20" s="102">
        <f t="shared" si="48"/>
        <v>39400</v>
      </c>
      <c r="BY20" s="99">
        <v>800</v>
      </c>
      <c r="BZ20" s="113"/>
      <c r="CA20" s="102">
        <f t="shared" si="49"/>
        <v>40200</v>
      </c>
      <c r="CB20" s="99">
        <v>800</v>
      </c>
      <c r="CC20" s="113"/>
      <c r="CD20" s="102">
        <f t="shared" si="50"/>
        <v>41000</v>
      </c>
    </row>
    <row r="21" spans="1:82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34"/>
        <v>23200</v>
      </c>
      <c r="AI21" s="99">
        <v>800</v>
      </c>
      <c r="AJ21" s="98"/>
      <c r="AK21" s="102">
        <f t="shared" si="35"/>
        <v>24000</v>
      </c>
      <c r="AL21" s="99">
        <v>800</v>
      </c>
      <c r="AM21" s="98"/>
      <c r="AN21" s="102">
        <f t="shared" si="36"/>
        <v>24800</v>
      </c>
      <c r="AO21" s="99">
        <v>800</v>
      </c>
      <c r="AP21" s="113"/>
      <c r="AQ21" s="102">
        <f t="shared" si="37"/>
        <v>25600</v>
      </c>
      <c r="AR21" s="99">
        <v>800</v>
      </c>
      <c r="AS21" s="113"/>
      <c r="AT21" s="102">
        <f t="shared" si="38"/>
        <v>26400</v>
      </c>
      <c r="AU21" s="99">
        <v>800</v>
      </c>
      <c r="AV21" s="113"/>
      <c r="AW21" s="102">
        <f t="shared" si="39"/>
        <v>27200</v>
      </c>
      <c r="AX21" s="99">
        <v>800</v>
      </c>
      <c r="AY21" s="113"/>
      <c r="AZ21" s="102">
        <f t="shared" si="40"/>
        <v>28000</v>
      </c>
      <c r="BA21" s="99">
        <v>800</v>
      </c>
      <c r="BB21" s="113"/>
      <c r="BC21" s="102">
        <f t="shared" si="41"/>
        <v>28800</v>
      </c>
      <c r="BD21" s="99">
        <v>800</v>
      </c>
      <c r="BE21" s="113"/>
      <c r="BF21" s="102">
        <f t="shared" si="42"/>
        <v>29600</v>
      </c>
      <c r="BG21" s="99">
        <v>800</v>
      </c>
      <c r="BH21" s="113"/>
      <c r="BI21" s="102">
        <f t="shared" si="43"/>
        <v>30400</v>
      </c>
      <c r="BJ21" s="99">
        <v>800</v>
      </c>
      <c r="BK21" s="113"/>
      <c r="BL21" s="102">
        <f t="shared" si="44"/>
        <v>31200</v>
      </c>
      <c r="BM21" s="99">
        <v>800</v>
      </c>
      <c r="BN21" s="113"/>
      <c r="BO21" s="102">
        <f t="shared" si="45"/>
        <v>32000</v>
      </c>
      <c r="BP21" s="99">
        <v>800</v>
      </c>
      <c r="BQ21" s="113"/>
      <c r="BR21" s="102">
        <f t="shared" si="46"/>
        <v>32800</v>
      </c>
      <c r="BS21" s="99">
        <v>800</v>
      </c>
      <c r="BT21" s="113"/>
      <c r="BU21" s="102">
        <f t="shared" si="47"/>
        <v>33600</v>
      </c>
      <c r="BV21" s="99">
        <v>800</v>
      </c>
      <c r="BW21" s="113"/>
      <c r="BX21" s="102">
        <f t="shared" si="48"/>
        <v>34400</v>
      </c>
      <c r="BY21" s="99">
        <v>800</v>
      </c>
      <c r="BZ21" s="113"/>
      <c r="CA21" s="102">
        <f t="shared" si="49"/>
        <v>35200</v>
      </c>
      <c r="CB21" s="99">
        <v>800</v>
      </c>
      <c r="CC21" s="113"/>
      <c r="CD21" s="102">
        <f t="shared" si="50"/>
        <v>36000</v>
      </c>
    </row>
    <row r="22" spans="1:82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34"/>
        <v>11200</v>
      </c>
      <c r="AI22" s="99">
        <v>800</v>
      </c>
      <c r="AJ22" s="98"/>
      <c r="AK22" s="102">
        <f t="shared" si="35"/>
        <v>12000</v>
      </c>
      <c r="AL22" s="99">
        <v>800</v>
      </c>
      <c r="AM22" s="98"/>
      <c r="AN22" s="102">
        <f t="shared" si="36"/>
        <v>12800</v>
      </c>
      <c r="AO22" s="99">
        <v>800</v>
      </c>
      <c r="AP22" s="113"/>
      <c r="AQ22" s="102">
        <f t="shared" si="37"/>
        <v>13600</v>
      </c>
      <c r="AR22" s="99">
        <v>800</v>
      </c>
      <c r="AS22" s="113"/>
      <c r="AT22" s="102">
        <f t="shared" si="38"/>
        <v>14400</v>
      </c>
      <c r="AU22" s="99">
        <v>800</v>
      </c>
      <c r="AV22" s="113"/>
      <c r="AW22" s="102">
        <f t="shared" si="39"/>
        <v>15200</v>
      </c>
      <c r="AX22" s="99">
        <v>800</v>
      </c>
      <c r="AY22" s="113"/>
      <c r="AZ22" s="102">
        <f t="shared" si="40"/>
        <v>16000</v>
      </c>
      <c r="BA22" s="99">
        <v>800</v>
      </c>
      <c r="BB22" s="113"/>
      <c r="BC22" s="102">
        <f t="shared" si="41"/>
        <v>16800</v>
      </c>
      <c r="BD22" s="99">
        <v>800</v>
      </c>
      <c r="BE22" s="113"/>
      <c r="BF22" s="102">
        <f t="shared" si="42"/>
        <v>17600</v>
      </c>
      <c r="BG22" s="99">
        <v>800</v>
      </c>
      <c r="BH22" s="113">
        <v>3000</v>
      </c>
      <c r="BI22" s="102">
        <f t="shared" si="43"/>
        <v>15400</v>
      </c>
      <c r="BJ22" s="99">
        <v>800</v>
      </c>
      <c r="BK22" s="113"/>
      <c r="BL22" s="102">
        <f t="shared" si="44"/>
        <v>16200</v>
      </c>
      <c r="BM22" s="99">
        <v>800</v>
      </c>
      <c r="BN22" s="113">
        <v>4800</v>
      </c>
      <c r="BO22" s="102">
        <f t="shared" si="45"/>
        <v>12200</v>
      </c>
      <c r="BP22" s="99">
        <v>800</v>
      </c>
      <c r="BQ22" s="113"/>
      <c r="BR22" s="102">
        <f t="shared" si="46"/>
        <v>13000</v>
      </c>
      <c r="BS22" s="99">
        <v>800</v>
      </c>
      <c r="BT22" s="113"/>
      <c r="BU22" s="102">
        <f t="shared" si="47"/>
        <v>13800</v>
      </c>
      <c r="BV22" s="99">
        <v>800</v>
      </c>
      <c r="BW22" s="113"/>
      <c r="BX22" s="102">
        <f t="shared" si="48"/>
        <v>14600</v>
      </c>
      <c r="BY22" s="99">
        <v>800</v>
      </c>
      <c r="BZ22" s="113"/>
      <c r="CA22" s="102">
        <f t="shared" si="49"/>
        <v>15400</v>
      </c>
      <c r="CB22" s="99">
        <v>800</v>
      </c>
      <c r="CC22" s="113"/>
      <c r="CD22" s="102">
        <f t="shared" si="50"/>
        <v>16200</v>
      </c>
    </row>
    <row r="23" spans="1:82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51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34"/>
        <v>35200</v>
      </c>
      <c r="AI23" s="99">
        <v>800</v>
      </c>
      <c r="AJ23" s="98">
        <v>15000</v>
      </c>
      <c r="AK23" s="102">
        <f t="shared" si="35"/>
        <v>21000</v>
      </c>
      <c r="AL23" s="99">
        <v>800</v>
      </c>
      <c r="AM23" s="98"/>
      <c r="AN23" s="102">
        <f t="shared" si="36"/>
        <v>21800</v>
      </c>
      <c r="AO23" s="99">
        <v>800</v>
      </c>
      <c r="AP23" s="113"/>
      <c r="AQ23" s="102">
        <f t="shared" si="37"/>
        <v>22600</v>
      </c>
      <c r="AR23" s="99">
        <v>800</v>
      </c>
      <c r="AS23" s="113"/>
      <c r="AT23" s="102">
        <f t="shared" si="38"/>
        <v>23400</v>
      </c>
      <c r="AU23" s="99">
        <v>800</v>
      </c>
      <c r="AV23" s="113"/>
      <c r="AW23" s="102">
        <f t="shared" si="39"/>
        <v>24200</v>
      </c>
      <c r="AX23" s="99">
        <v>800</v>
      </c>
      <c r="AY23" s="113"/>
      <c r="AZ23" s="102">
        <f t="shared" si="40"/>
        <v>25000</v>
      </c>
      <c r="BA23" s="99">
        <v>800</v>
      </c>
      <c r="BB23" s="113"/>
      <c r="BC23" s="102">
        <f t="shared" si="41"/>
        <v>25800</v>
      </c>
      <c r="BD23" s="99">
        <v>800</v>
      </c>
      <c r="BE23" s="113"/>
      <c r="BF23" s="102">
        <f t="shared" si="42"/>
        <v>26600</v>
      </c>
      <c r="BG23" s="99">
        <v>800</v>
      </c>
      <c r="BH23" s="113"/>
      <c r="BI23" s="102">
        <f t="shared" si="43"/>
        <v>27400</v>
      </c>
      <c r="BJ23" s="99">
        <v>800</v>
      </c>
      <c r="BK23" s="113"/>
      <c r="BL23" s="102">
        <f t="shared" si="44"/>
        <v>28200</v>
      </c>
      <c r="BM23" s="99">
        <v>800</v>
      </c>
      <c r="BN23" s="113"/>
      <c r="BO23" s="102">
        <f t="shared" si="45"/>
        <v>29000</v>
      </c>
      <c r="BP23" s="99">
        <v>800</v>
      </c>
      <c r="BQ23" s="113"/>
      <c r="BR23" s="102">
        <f t="shared" si="46"/>
        <v>29800</v>
      </c>
      <c r="BS23" s="99">
        <v>800</v>
      </c>
      <c r="BT23" s="113"/>
      <c r="BU23" s="102">
        <f t="shared" si="47"/>
        <v>30600</v>
      </c>
      <c r="BV23" s="99">
        <v>800</v>
      </c>
      <c r="BW23" s="113"/>
      <c r="BX23" s="102">
        <f t="shared" si="48"/>
        <v>31400</v>
      </c>
      <c r="BY23" s="99">
        <v>800</v>
      </c>
      <c r="BZ23" s="113"/>
      <c r="CA23" s="102">
        <f t="shared" si="49"/>
        <v>32200</v>
      </c>
      <c r="CB23" s="99">
        <v>800</v>
      </c>
      <c r="CC23" s="113"/>
      <c r="CD23" s="102">
        <f t="shared" si="50"/>
        <v>33000</v>
      </c>
    </row>
    <row r="24" spans="1:82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51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34"/>
        <v>17200</v>
      </c>
      <c r="AI24" s="99">
        <v>800</v>
      </c>
      <c r="AJ24" s="98"/>
      <c r="AK24" s="102">
        <f t="shared" si="35"/>
        <v>18000</v>
      </c>
      <c r="AL24" s="99">
        <v>800</v>
      </c>
      <c r="AM24" s="98"/>
      <c r="AN24" s="102">
        <f t="shared" si="36"/>
        <v>18800</v>
      </c>
      <c r="AO24" s="99">
        <v>800</v>
      </c>
      <c r="AP24" s="113"/>
      <c r="AQ24" s="102">
        <f t="shared" si="37"/>
        <v>19600</v>
      </c>
      <c r="AR24" s="99">
        <v>800</v>
      </c>
      <c r="AS24" s="113"/>
      <c r="AT24" s="102">
        <f t="shared" si="38"/>
        <v>20400</v>
      </c>
      <c r="AU24" s="99">
        <v>800</v>
      </c>
      <c r="AV24" s="113"/>
      <c r="AW24" s="102">
        <f t="shared" si="39"/>
        <v>21200</v>
      </c>
      <c r="AX24" s="99">
        <v>800</v>
      </c>
      <c r="AY24" s="113"/>
      <c r="AZ24" s="102">
        <f t="shared" si="40"/>
        <v>22000</v>
      </c>
      <c r="BA24" s="99">
        <v>800</v>
      </c>
      <c r="BB24" s="113"/>
      <c r="BC24" s="102">
        <f t="shared" si="41"/>
        <v>22800</v>
      </c>
      <c r="BD24" s="99">
        <v>800</v>
      </c>
      <c r="BE24" s="113"/>
      <c r="BF24" s="102">
        <f t="shared" si="42"/>
        <v>23600</v>
      </c>
      <c r="BG24" s="99">
        <v>800</v>
      </c>
      <c r="BH24" s="113"/>
      <c r="BI24" s="102">
        <f t="shared" si="43"/>
        <v>24400</v>
      </c>
      <c r="BJ24" s="99">
        <v>800</v>
      </c>
      <c r="BK24" s="113"/>
      <c r="BL24" s="102">
        <f t="shared" si="44"/>
        <v>25200</v>
      </c>
      <c r="BM24" s="99">
        <v>800</v>
      </c>
      <c r="BN24" s="113"/>
      <c r="BO24" s="102">
        <f t="shared" si="45"/>
        <v>26000</v>
      </c>
      <c r="BP24" s="99">
        <v>800</v>
      </c>
      <c r="BQ24" s="113"/>
      <c r="BR24" s="102">
        <f t="shared" si="46"/>
        <v>26800</v>
      </c>
      <c r="BS24" s="99">
        <v>800</v>
      </c>
      <c r="BT24" s="113">
        <v>28000</v>
      </c>
      <c r="BU24" s="102">
        <f t="shared" si="47"/>
        <v>-400</v>
      </c>
      <c r="BV24" s="99">
        <v>800</v>
      </c>
      <c r="BW24" s="113"/>
      <c r="BX24" s="102">
        <f t="shared" si="48"/>
        <v>400</v>
      </c>
      <c r="BY24" s="99">
        <v>800</v>
      </c>
      <c r="BZ24" s="113"/>
      <c r="CA24" s="102">
        <f t="shared" si="49"/>
        <v>1200</v>
      </c>
      <c r="CB24" s="99">
        <v>800</v>
      </c>
      <c r="CC24" s="113"/>
      <c r="CD24" s="102">
        <f t="shared" si="50"/>
        <v>2000</v>
      </c>
    </row>
    <row r="25" spans="1:82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51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34"/>
        <v>7200</v>
      </c>
      <c r="AI25" s="99">
        <v>800</v>
      </c>
      <c r="AJ25" s="98"/>
      <c r="AK25" s="102">
        <f t="shared" si="35"/>
        <v>8000</v>
      </c>
      <c r="AL25" s="99">
        <v>800</v>
      </c>
      <c r="AM25" s="98"/>
      <c r="AN25" s="102">
        <f t="shared" si="36"/>
        <v>8800</v>
      </c>
      <c r="AO25" s="99">
        <v>800</v>
      </c>
      <c r="AP25" s="113"/>
      <c r="AQ25" s="102">
        <f t="shared" si="37"/>
        <v>9600</v>
      </c>
      <c r="AR25" s="99">
        <v>800</v>
      </c>
      <c r="AS25" s="113"/>
      <c r="AT25" s="102">
        <f t="shared" si="38"/>
        <v>10400</v>
      </c>
      <c r="AU25" s="99">
        <v>800</v>
      </c>
      <c r="AV25" s="113"/>
      <c r="AW25" s="102">
        <f t="shared" si="39"/>
        <v>11200</v>
      </c>
      <c r="AX25" s="99">
        <v>800</v>
      </c>
      <c r="AY25" s="113"/>
      <c r="AZ25" s="102">
        <f t="shared" si="40"/>
        <v>12000</v>
      </c>
      <c r="BA25" s="99">
        <v>800</v>
      </c>
      <c r="BB25" s="113"/>
      <c r="BC25" s="102">
        <f t="shared" si="41"/>
        <v>12800</v>
      </c>
      <c r="BD25" s="99">
        <v>800</v>
      </c>
      <c r="BE25" s="113"/>
      <c r="BF25" s="102">
        <f t="shared" si="42"/>
        <v>13600</v>
      </c>
      <c r="BG25" s="99">
        <v>800</v>
      </c>
      <c r="BH25" s="113">
        <v>5000</v>
      </c>
      <c r="BI25" s="102">
        <f t="shared" si="43"/>
        <v>9400</v>
      </c>
      <c r="BJ25" s="99">
        <v>800</v>
      </c>
      <c r="BK25" s="113"/>
      <c r="BL25" s="102">
        <f t="shared" si="44"/>
        <v>10200</v>
      </c>
      <c r="BM25" s="99">
        <v>800</v>
      </c>
      <c r="BN25" s="113">
        <v>5000</v>
      </c>
      <c r="BO25" s="102">
        <f t="shared" si="45"/>
        <v>6000</v>
      </c>
      <c r="BP25" s="99">
        <v>800</v>
      </c>
      <c r="BQ25" s="113"/>
      <c r="BR25" s="102">
        <f t="shared" si="46"/>
        <v>6800</v>
      </c>
      <c r="BS25" s="99">
        <v>800</v>
      </c>
      <c r="BT25" s="113"/>
      <c r="BU25" s="102">
        <f t="shared" si="47"/>
        <v>7600</v>
      </c>
      <c r="BV25" s="99">
        <v>800</v>
      </c>
      <c r="BW25" s="113">
        <v>4000</v>
      </c>
      <c r="BX25" s="102">
        <f t="shared" si="48"/>
        <v>4400</v>
      </c>
      <c r="BY25" s="99">
        <v>800</v>
      </c>
      <c r="BZ25" s="113"/>
      <c r="CA25" s="102">
        <f t="shared" si="49"/>
        <v>5200</v>
      </c>
      <c r="CB25" s="99">
        <v>800</v>
      </c>
      <c r="CC25" s="113">
        <v>2000</v>
      </c>
      <c r="CD25" s="102">
        <f t="shared" si="50"/>
        <v>4000</v>
      </c>
    </row>
    <row r="26" spans="1:82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51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34"/>
        <v>34200</v>
      </c>
      <c r="AI26" s="99">
        <v>800</v>
      </c>
      <c r="AJ26" s="98"/>
      <c r="AK26" s="102">
        <f t="shared" si="35"/>
        <v>35000</v>
      </c>
      <c r="AL26" s="99">
        <v>800</v>
      </c>
      <c r="AM26" s="98"/>
      <c r="AN26" s="102">
        <f t="shared" si="36"/>
        <v>35800</v>
      </c>
      <c r="AO26" s="99">
        <v>800</v>
      </c>
      <c r="AP26" s="113"/>
      <c r="AQ26" s="102">
        <f t="shared" si="37"/>
        <v>36600</v>
      </c>
      <c r="AR26" s="99">
        <v>800</v>
      </c>
      <c r="AS26" s="113"/>
      <c r="AT26" s="102">
        <f t="shared" si="38"/>
        <v>37400</v>
      </c>
      <c r="AU26" s="99">
        <v>800</v>
      </c>
      <c r="AV26" s="113"/>
      <c r="AW26" s="102">
        <f t="shared" si="39"/>
        <v>38200</v>
      </c>
      <c r="AX26" s="99">
        <v>800</v>
      </c>
      <c r="AY26" s="113"/>
      <c r="AZ26" s="102">
        <f t="shared" si="40"/>
        <v>39000</v>
      </c>
      <c r="BA26" s="99">
        <v>800</v>
      </c>
      <c r="BB26" s="113"/>
      <c r="BC26" s="102">
        <f t="shared" si="41"/>
        <v>39800</v>
      </c>
      <c r="BD26" s="99">
        <v>800</v>
      </c>
      <c r="BE26" s="113"/>
      <c r="BF26" s="102">
        <f t="shared" si="42"/>
        <v>40600</v>
      </c>
      <c r="BG26" s="99">
        <v>800</v>
      </c>
      <c r="BH26" s="113"/>
      <c r="BI26" s="102">
        <f t="shared" si="43"/>
        <v>41400</v>
      </c>
      <c r="BJ26" s="99">
        <v>800</v>
      </c>
      <c r="BK26" s="113"/>
      <c r="BL26" s="102">
        <f t="shared" si="44"/>
        <v>42200</v>
      </c>
      <c r="BM26" s="99">
        <v>800</v>
      </c>
      <c r="BN26" s="113"/>
      <c r="BO26" s="102">
        <f t="shared" si="45"/>
        <v>43000</v>
      </c>
      <c r="BP26" s="99">
        <v>800</v>
      </c>
      <c r="BQ26" s="113"/>
      <c r="BR26" s="102">
        <f t="shared" si="46"/>
        <v>43800</v>
      </c>
      <c r="BS26" s="99">
        <v>800</v>
      </c>
      <c r="BT26" s="113"/>
      <c r="BU26" s="102">
        <f t="shared" si="47"/>
        <v>44600</v>
      </c>
      <c r="BV26" s="99">
        <v>800</v>
      </c>
      <c r="BW26" s="113"/>
      <c r="BX26" s="102">
        <f t="shared" si="48"/>
        <v>45400</v>
      </c>
      <c r="BY26" s="99">
        <v>800</v>
      </c>
      <c r="BZ26" s="113"/>
      <c r="CA26" s="102">
        <f t="shared" si="49"/>
        <v>46200</v>
      </c>
      <c r="CB26" s="99">
        <v>800</v>
      </c>
      <c r="CC26" s="113"/>
      <c r="CD26" s="102">
        <f t="shared" si="50"/>
        <v>47000</v>
      </c>
    </row>
    <row r="27" spans="1:82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51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34"/>
        <v>55200</v>
      </c>
      <c r="AI27" s="99">
        <v>800</v>
      </c>
      <c r="AJ27" s="98"/>
      <c r="AK27" s="102">
        <f t="shared" si="35"/>
        <v>56000</v>
      </c>
      <c r="AL27" s="99">
        <v>800</v>
      </c>
      <c r="AM27" s="98"/>
      <c r="AN27" s="102">
        <f t="shared" si="36"/>
        <v>56800</v>
      </c>
      <c r="AO27" s="99">
        <v>800</v>
      </c>
      <c r="AP27" s="113"/>
      <c r="AQ27" s="102">
        <f t="shared" si="37"/>
        <v>57600</v>
      </c>
      <c r="AR27" s="99">
        <v>800</v>
      </c>
      <c r="AS27" s="113"/>
      <c r="AT27" s="102">
        <f t="shared" si="38"/>
        <v>58400</v>
      </c>
      <c r="AU27" s="99">
        <v>800</v>
      </c>
      <c r="AV27" s="113"/>
      <c r="AW27" s="102">
        <f t="shared" si="39"/>
        <v>59200</v>
      </c>
      <c r="AX27" s="99">
        <v>800</v>
      </c>
      <c r="AY27" s="113"/>
      <c r="AZ27" s="102">
        <f t="shared" si="40"/>
        <v>60000</v>
      </c>
      <c r="BA27" s="99">
        <v>800</v>
      </c>
      <c r="BB27" s="113"/>
      <c r="BC27" s="102">
        <f t="shared" si="41"/>
        <v>60800</v>
      </c>
      <c r="BD27" s="99">
        <v>800</v>
      </c>
      <c r="BE27" s="113"/>
      <c r="BF27" s="102">
        <f t="shared" si="42"/>
        <v>61600</v>
      </c>
      <c r="BG27" s="99">
        <v>800</v>
      </c>
      <c r="BH27" s="113"/>
      <c r="BI27" s="102">
        <f t="shared" si="43"/>
        <v>62400</v>
      </c>
      <c r="BJ27" s="99">
        <v>800</v>
      </c>
      <c r="BK27" s="113"/>
      <c r="BL27" s="102">
        <f t="shared" si="44"/>
        <v>63200</v>
      </c>
      <c r="BM27" s="99">
        <v>800</v>
      </c>
      <c r="BN27" s="113"/>
      <c r="BO27" s="102">
        <f t="shared" si="45"/>
        <v>64000</v>
      </c>
      <c r="BP27" s="99">
        <v>800</v>
      </c>
      <c r="BQ27" s="113"/>
      <c r="BR27" s="102">
        <f t="shared" si="46"/>
        <v>64800</v>
      </c>
      <c r="BS27" s="99">
        <v>800</v>
      </c>
      <c r="BT27" s="113"/>
      <c r="BU27" s="102">
        <f t="shared" si="47"/>
        <v>65600</v>
      </c>
      <c r="BV27" s="99">
        <v>800</v>
      </c>
      <c r="BW27" s="113"/>
      <c r="BX27" s="102">
        <f t="shared" si="48"/>
        <v>66400</v>
      </c>
      <c r="BY27" s="99">
        <v>800</v>
      </c>
      <c r="BZ27" s="113">
        <v>67200</v>
      </c>
      <c r="CA27" s="102">
        <f t="shared" si="49"/>
        <v>0</v>
      </c>
      <c r="CB27" s="99">
        <v>800</v>
      </c>
      <c r="CC27" s="113"/>
      <c r="CD27" s="102">
        <f t="shared" si="50"/>
        <v>800</v>
      </c>
    </row>
    <row r="28" spans="1:82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51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34"/>
        <v>4200</v>
      </c>
      <c r="AI28" s="99">
        <v>800</v>
      </c>
      <c r="AJ28" s="98"/>
      <c r="AK28" s="102">
        <f t="shared" si="35"/>
        <v>5000</v>
      </c>
      <c r="AL28" s="99">
        <v>800</v>
      </c>
      <c r="AM28" s="98"/>
      <c r="AN28" s="102">
        <f t="shared" si="36"/>
        <v>5800</v>
      </c>
      <c r="AO28" s="99">
        <v>800</v>
      </c>
      <c r="AP28" s="113"/>
      <c r="AQ28" s="102">
        <f t="shared" si="37"/>
        <v>6600</v>
      </c>
      <c r="AR28" s="99">
        <v>800</v>
      </c>
      <c r="AS28" s="113"/>
      <c r="AT28" s="102">
        <f t="shared" si="38"/>
        <v>7400</v>
      </c>
      <c r="AU28" s="99">
        <v>800</v>
      </c>
      <c r="AV28" s="113"/>
      <c r="AW28" s="102">
        <f t="shared" si="39"/>
        <v>8200</v>
      </c>
      <c r="AX28" s="99">
        <v>800</v>
      </c>
      <c r="AY28" s="113"/>
      <c r="AZ28" s="102">
        <f t="shared" si="40"/>
        <v>9000</v>
      </c>
      <c r="BA28" s="99">
        <v>800</v>
      </c>
      <c r="BB28" s="113"/>
      <c r="BC28" s="102">
        <f t="shared" si="41"/>
        <v>9800</v>
      </c>
      <c r="BD28" s="99">
        <v>800</v>
      </c>
      <c r="BE28" s="113"/>
      <c r="BF28" s="102">
        <f t="shared" si="42"/>
        <v>10600</v>
      </c>
      <c r="BG28" s="99">
        <v>800</v>
      </c>
      <c r="BH28" s="113"/>
      <c r="BI28" s="102">
        <f t="shared" si="43"/>
        <v>11400</v>
      </c>
      <c r="BJ28" s="99">
        <v>800</v>
      </c>
      <c r="BK28" s="113"/>
      <c r="BL28" s="102">
        <f t="shared" si="44"/>
        <v>12200</v>
      </c>
      <c r="BM28" s="99">
        <v>800</v>
      </c>
      <c r="BN28" s="113"/>
      <c r="BO28" s="102">
        <f t="shared" si="45"/>
        <v>13000</v>
      </c>
      <c r="BP28" s="99">
        <v>800</v>
      </c>
      <c r="BQ28" s="113"/>
      <c r="BR28" s="102">
        <f t="shared" si="46"/>
        <v>13800</v>
      </c>
      <c r="BS28" s="99">
        <v>800</v>
      </c>
      <c r="BT28" s="113"/>
      <c r="BU28" s="102">
        <f t="shared" si="47"/>
        <v>14600</v>
      </c>
      <c r="BV28" s="99">
        <v>800</v>
      </c>
      <c r="BW28" s="113"/>
      <c r="BX28" s="102">
        <f t="shared" si="48"/>
        <v>15400</v>
      </c>
      <c r="BY28" s="99">
        <v>800</v>
      </c>
      <c r="BZ28" s="113"/>
      <c r="CA28" s="102">
        <f t="shared" si="49"/>
        <v>16200</v>
      </c>
      <c r="CB28" s="99">
        <v>800</v>
      </c>
      <c r="CC28" s="113"/>
      <c r="CD28" s="102">
        <f t="shared" si="50"/>
        <v>17000</v>
      </c>
    </row>
    <row r="29" spans="1:82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1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34"/>
        <v>0</v>
      </c>
      <c r="AI29" s="99">
        <v>800</v>
      </c>
      <c r="AJ29" s="98"/>
      <c r="AK29" s="102">
        <f t="shared" si="35"/>
        <v>800</v>
      </c>
      <c r="AL29" s="99">
        <v>800</v>
      </c>
      <c r="AM29" s="98">
        <v>1600</v>
      </c>
      <c r="AN29" s="102">
        <f t="shared" si="36"/>
        <v>0</v>
      </c>
      <c r="AO29" s="99">
        <v>800</v>
      </c>
      <c r="AP29" s="113"/>
      <c r="AQ29" s="102">
        <f t="shared" si="37"/>
        <v>800</v>
      </c>
      <c r="AR29" s="99">
        <v>800</v>
      </c>
      <c r="AS29" s="113">
        <v>1600</v>
      </c>
      <c r="AT29" s="102">
        <f t="shared" si="38"/>
        <v>0</v>
      </c>
      <c r="AU29" s="99">
        <v>800</v>
      </c>
      <c r="AV29" s="113"/>
      <c r="AW29" s="102">
        <f t="shared" si="39"/>
        <v>800</v>
      </c>
      <c r="AX29" s="99">
        <v>800</v>
      </c>
      <c r="AY29" s="113">
        <v>1600</v>
      </c>
      <c r="AZ29" s="102">
        <f t="shared" si="40"/>
        <v>0</v>
      </c>
      <c r="BA29" s="99">
        <v>800</v>
      </c>
      <c r="BB29" s="113">
        <v>1600</v>
      </c>
      <c r="BC29" s="102">
        <f t="shared" si="41"/>
        <v>-800</v>
      </c>
      <c r="BD29" s="99">
        <v>800</v>
      </c>
      <c r="BE29" s="113">
        <v>1600</v>
      </c>
      <c r="BF29" s="102">
        <f t="shared" si="42"/>
        <v>-1600</v>
      </c>
      <c r="BG29" s="99">
        <v>800</v>
      </c>
      <c r="BH29" s="113"/>
      <c r="BI29" s="102">
        <f t="shared" si="43"/>
        <v>-800</v>
      </c>
      <c r="BJ29" s="99">
        <v>800</v>
      </c>
      <c r="BK29" s="113">
        <v>1600</v>
      </c>
      <c r="BL29" s="102">
        <f t="shared" si="44"/>
        <v>-1600</v>
      </c>
      <c r="BM29" s="99">
        <v>800</v>
      </c>
      <c r="BN29" s="113"/>
      <c r="BO29" s="102">
        <f t="shared" si="45"/>
        <v>-800</v>
      </c>
      <c r="BP29" s="99">
        <v>800</v>
      </c>
      <c r="BQ29" s="113"/>
      <c r="BR29" s="102">
        <f t="shared" si="46"/>
        <v>0</v>
      </c>
      <c r="BS29" s="99">
        <v>800</v>
      </c>
      <c r="BT29" s="113"/>
      <c r="BU29" s="102">
        <f t="shared" si="47"/>
        <v>800</v>
      </c>
      <c r="BV29" s="99">
        <v>800</v>
      </c>
      <c r="BW29" s="113">
        <v>2400</v>
      </c>
      <c r="BX29" s="102">
        <f t="shared" si="48"/>
        <v>-800</v>
      </c>
      <c r="BY29" s="99">
        <v>800</v>
      </c>
      <c r="BZ29" s="113"/>
      <c r="CA29" s="102">
        <f t="shared" si="49"/>
        <v>0</v>
      </c>
      <c r="CB29" s="99">
        <v>800</v>
      </c>
      <c r="CC29" s="113">
        <v>4800</v>
      </c>
      <c r="CD29" s="102">
        <f t="shared" si="50"/>
        <v>-4000</v>
      </c>
    </row>
    <row r="30" spans="1:82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51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37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  <c r="CB30" s="99">
        <v>800</v>
      </c>
      <c r="CC30" s="113">
        <v>800</v>
      </c>
      <c r="CD30" s="128">
        <f>CA30+CB30-CC30</f>
        <v>4800</v>
      </c>
    </row>
    <row r="31" spans="1:82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37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  <c r="CB31" s="99">
        <v>800</v>
      </c>
      <c r="CC31" s="113"/>
      <c r="CD31" s="128">
        <f>CA31+CB31-CC31</f>
        <v>18400</v>
      </c>
    </row>
    <row r="32" spans="1:82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52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53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34"/>
        <v>5600</v>
      </c>
      <c r="AI32" s="99">
        <v>800</v>
      </c>
      <c r="AJ32" s="98"/>
      <c r="AK32" s="102">
        <f t="shared" ref="AK32:AK37" si="54">AH32+AI32-AJ32</f>
        <v>6400</v>
      </c>
      <c r="AL32" s="99">
        <v>800</v>
      </c>
      <c r="AM32" s="98"/>
      <c r="AN32" s="102">
        <f t="shared" ref="AN32:AN37" si="55">AK32+AL32-AM32</f>
        <v>7200</v>
      </c>
      <c r="AO32" s="99">
        <v>800</v>
      </c>
      <c r="AP32" s="113"/>
      <c r="AQ32" s="102">
        <f t="shared" ref="AQ32:AQ37" si="56">AN32+AO32-AP32</f>
        <v>8000</v>
      </c>
      <c r="AR32" s="99">
        <v>800</v>
      </c>
      <c r="AS32" s="113"/>
      <c r="AT32" s="102">
        <f t="shared" ref="AT32:AT37" si="57">AQ32+AR32-AS32</f>
        <v>8800</v>
      </c>
      <c r="AU32" s="99">
        <v>800</v>
      </c>
      <c r="AV32" s="113"/>
      <c r="AW32" s="102">
        <f t="shared" ref="AW32:AW37" si="58">AT32+AU32-AV32</f>
        <v>9600</v>
      </c>
      <c r="AX32" s="99">
        <v>800</v>
      </c>
      <c r="AY32" s="113"/>
      <c r="AZ32" s="102">
        <f t="shared" ref="AZ32:AZ37" si="59">AW32+AX32-AY32</f>
        <v>10400</v>
      </c>
      <c r="BA32" s="99">
        <v>800</v>
      </c>
      <c r="BB32" s="113"/>
      <c r="BC32" s="102">
        <f t="shared" ref="BC32:BC37" si="60">AZ32+BA32-BB32</f>
        <v>11200</v>
      </c>
      <c r="BD32" s="99">
        <v>800</v>
      </c>
      <c r="BE32" s="113"/>
      <c r="BF32" s="102">
        <f t="shared" ref="BF32:BF37" si="61">BC32+BD32-BE32</f>
        <v>12000</v>
      </c>
      <c r="BG32" s="99">
        <v>800</v>
      </c>
      <c r="BH32" s="113"/>
      <c r="BI32" s="102">
        <f t="shared" ref="BI32:BI37" si="62">BF32+BG32-BH32</f>
        <v>12800</v>
      </c>
      <c r="BJ32" s="99">
        <v>800</v>
      </c>
      <c r="BK32" s="113"/>
      <c r="BL32" s="102">
        <f t="shared" ref="BL32:BL37" si="63">BI32+BJ32-BK32</f>
        <v>13600</v>
      </c>
      <c r="BM32" s="99">
        <v>800</v>
      </c>
      <c r="BN32" s="113"/>
      <c r="BO32" s="102">
        <f t="shared" ref="BO32:BO37" si="64">BL32+BM32-BN32</f>
        <v>14400</v>
      </c>
      <c r="BP32" s="99">
        <v>800</v>
      </c>
      <c r="BQ32" s="113"/>
      <c r="BR32" s="102">
        <f t="shared" ref="BR32:BR37" si="65">BO32+BP32-BQ32</f>
        <v>15200</v>
      </c>
      <c r="BS32" s="99">
        <v>800</v>
      </c>
      <c r="BT32" s="113"/>
      <c r="BU32" s="102">
        <f t="shared" ref="BU32:BU37" si="66">BR32+BS32-BT32</f>
        <v>16000</v>
      </c>
      <c r="BV32" s="99">
        <v>800</v>
      </c>
      <c r="BW32" s="113">
        <v>15200</v>
      </c>
      <c r="BX32" s="102">
        <f t="shared" ref="BX32:BX37" si="67">BU32+BV32-BW32</f>
        <v>1600</v>
      </c>
      <c r="BY32" s="99">
        <v>800</v>
      </c>
      <c r="BZ32" s="113"/>
      <c r="CA32" s="102">
        <f t="shared" ref="CA32:CA37" si="68">BX32+BY32-BZ32</f>
        <v>2400</v>
      </c>
      <c r="CB32" s="99">
        <v>800</v>
      </c>
      <c r="CC32" s="113"/>
      <c r="CD32" s="102">
        <f t="shared" ref="CD32:CD37" si="69">CA32+CB32-CC32</f>
        <v>3200</v>
      </c>
    </row>
    <row r="33" spans="1:82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52"/>
        <v>38</v>
      </c>
      <c r="I33" s="1">
        <f t="shared" si="2"/>
        <v>38000</v>
      </c>
      <c r="J33" s="17">
        <v>26000</v>
      </c>
      <c r="K33" s="17"/>
      <c r="L33" s="18">
        <f t="shared" si="53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34"/>
        <v>23200</v>
      </c>
      <c r="AI33" s="99">
        <v>800</v>
      </c>
      <c r="AJ33" s="98"/>
      <c r="AK33" s="102">
        <f t="shared" si="54"/>
        <v>24000</v>
      </c>
      <c r="AL33" s="99">
        <v>800</v>
      </c>
      <c r="AM33" s="98"/>
      <c r="AN33" s="102">
        <f t="shared" si="55"/>
        <v>24800</v>
      </c>
      <c r="AO33" s="99">
        <v>800</v>
      </c>
      <c r="AP33" s="113"/>
      <c r="AQ33" s="102">
        <f t="shared" si="56"/>
        <v>25600</v>
      </c>
      <c r="AR33" s="99">
        <v>800</v>
      </c>
      <c r="AS33" s="113"/>
      <c r="AT33" s="102">
        <f t="shared" si="57"/>
        <v>26400</v>
      </c>
      <c r="AU33" s="99">
        <v>800</v>
      </c>
      <c r="AV33" s="113"/>
      <c r="AW33" s="102">
        <f t="shared" si="58"/>
        <v>27200</v>
      </c>
      <c r="AX33" s="99">
        <v>800</v>
      </c>
      <c r="AY33" s="113"/>
      <c r="AZ33" s="102">
        <f t="shared" si="59"/>
        <v>28000</v>
      </c>
      <c r="BA33" s="99">
        <v>800</v>
      </c>
      <c r="BB33" s="113"/>
      <c r="BC33" s="102">
        <f t="shared" si="60"/>
        <v>28800</v>
      </c>
      <c r="BD33" s="99">
        <v>800</v>
      </c>
      <c r="BE33" s="113"/>
      <c r="BF33" s="102">
        <f t="shared" si="61"/>
        <v>29600</v>
      </c>
      <c r="BG33" s="99">
        <v>800</v>
      </c>
      <c r="BH33" s="113">
        <v>5000</v>
      </c>
      <c r="BI33" s="102">
        <f t="shared" si="62"/>
        <v>25400</v>
      </c>
      <c r="BJ33" s="99">
        <v>800</v>
      </c>
      <c r="BK33" s="113"/>
      <c r="BL33" s="102">
        <f t="shared" si="63"/>
        <v>26200</v>
      </c>
      <c r="BM33" s="99">
        <v>800</v>
      </c>
      <c r="BN33" s="113"/>
      <c r="BO33" s="102">
        <f t="shared" si="64"/>
        <v>27000</v>
      </c>
      <c r="BP33" s="99">
        <v>800</v>
      </c>
      <c r="BQ33" s="113"/>
      <c r="BR33" s="102">
        <f t="shared" si="65"/>
        <v>27800</v>
      </c>
      <c r="BS33" s="99">
        <v>800</v>
      </c>
      <c r="BT33" s="113"/>
      <c r="BU33" s="102">
        <f t="shared" si="66"/>
        <v>28600</v>
      </c>
      <c r="BV33" s="99">
        <v>800</v>
      </c>
      <c r="BW33" s="113"/>
      <c r="BX33" s="102">
        <f t="shared" si="67"/>
        <v>29400</v>
      </c>
      <c r="BY33" s="99">
        <v>800</v>
      </c>
      <c r="BZ33" s="113"/>
      <c r="CA33" s="102">
        <f t="shared" si="68"/>
        <v>30200</v>
      </c>
      <c r="CB33" s="99">
        <v>800</v>
      </c>
      <c r="CC33" s="113"/>
      <c r="CD33" s="102">
        <f t="shared" si="69"/>
        <v>31000</v>
      </c>
    </row>
    <row r="34" spans="1:82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52"/>
        <v>36</v>
      </c>
      <c r="I34" s="1">
        <f t="shared" si="2"/>
        <v>36000</v>
      </c>
      <c r="J34" s="17">
        <v>1000</v>
      </c>
      <c r="K34" s="17"/>
      <c r="L34" s="18">
        <f t="shared" si="53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34"/>
        <v>46200</v>
      </c>
      <c r="AI34" s="99">
        <v>800</v>
      </c>
      <c r="AJ34" s="98"/>
      <c r="AK34" s="102">
        <f t="shared" si="54"/>
        <v>47000</v>
      </c>
      <c r="AL34" s="99">
        <v>800</v>
      </c>
      <c r="AM34" s="98"/>
      <c r="AN34" s="102">
        <f t="shared" si="55"/>
        <v>47800</v>
      </c>
      <c r="AO34" s="99">
        <v>800</v>
      </c>
      <c r="AP34" s="113"/>
      <c r="AQ34" s="102">
        <f t="shared" si="56"/>
        <v>48600</v>
      </c>
      <c r="AR34" s="99">
        <v>800</v>
      </c>
      <c r="AS34" s="113">
        <v>4800</v>
      </c>
      <c r="AT34" s="102">
        <f t="shared" si="57"/>
        <v>44600</v>
      </c>
      <c r="AU34" s="99">
        <v>800</v>
      </c>
      <c r="AV34" s="113"/>
      <c r="AW34" s="102">
        <f t="shared" si="58"/>
        <v>45400</v>
      </c>
      <c r="AX34" s="99">
        <v>800</v>
      </c>
      <c r="AY34" s="113"/>
      <c r="AZ34" s="102">
        <f t="shared" si="59"/>
        <v>46200</v>
      </c>
      <c r="BA34" s="99">
        <v>800</v>
      </c>
      <c r="BB34" s="113"/>
      <c r="BC34" s="102">
        <f t="shared" si="60"/>
        <v>47000</v>
      </c>
      <c r="BD34" s="99">
        <v>800</v>
      </c>
      <c r="BE34" s="113"/>
      <c r="BF34" s="102">
        <f t="shared" si="61"/>
        <v>47800</v>
      </c>
      <c r="BG34" s="99">
        <v>800</v>
      </c>
      <c r="BH34" s="113">
        <v>4800</v>
      </c>
      <c r="BI34" s="102">
        <f t="shared" si="62"/>
        <v>43800</v>
      </c>
      <c r="BJ34" s="99">
        <v>800</v>
      </c>
      <c r="BK34" s="113">
        <f>4800+2400</f>
        <v>7200</v>
      </c>
      <c r="BL34" s="102">
        <f t="shared" si="63"/>
        <v>37400</v>
      </c>
      <c r="BM34" s="99">
        <v>800</v>
      </c>
      <c r="BN34" s="113"/>
      <c r="BO34" s="102">
        <f t="shared" si="64"/>
        <v>38200</v>
      </c>
      <c r="BP34" s="99">
        <v>800</v>
      </c>
      <c r="BQ34" s="113">
        <v>800</v>
      </c>
      <c r="BR34" s="102">
        <f t="shared" si="65"/>
        <v>38200</v>
      </c>
      <c r="BS34" s="99">
        <v>800</v>
      </c>
      <c r="BT34" s="113">
        <v>800</v>
      </c>
      <c r="BU34" s="102">
        <f t="shared" si="66"/>
        <v>38200</v>
      </c>
      <c r="BV34" s="99">
        <v>800</v>
      </c>
      <c r="BW34" s="113">
        <v>800</v>
      </c>
      <c r="BX34" s="102">
        <f t="shared" si="67"/>
        <v>38200</v>
      </c>
      <c r="BY34" s="99">
        <v>800</v>
      </c>
      <c r="BZ34" s="113">
        <v>800</v>
      </c>
      <c r="CA34" s="102">
        <f t="shared" si="68"/>
        <v>38200</v>
      </c>
      <c r="CB34" s="99">
        <v>800</v>
      </c>
      <c r="CC34" s="113"/>
      <c r="CD34" s="102">
        <f t="shared" si="69"/>
        <v>39000</v>
      </c>
    </row>
    <row r="35" spans="1:82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52"/>
        <v>41</v>
      </c>
      <c r="I35" s="1">
        <f t="shared" si="2"/>
        <v>41000</v>
      </c>
      <c r="J35" s="17">
        <v>17000</v>
      </c>
      <c r="K35" s="17"/>
      <c r="L35" s="18">
        <f t="shared" si="53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34"/>
        <v>35200</v>
      </c>
      <c r="AI35" s="99">
        <v>800</v>
      </c>
      <c r="AJ35" s="98"/>
      <c r="AK35" s="102">
        <f t="shared" si="54"/>
        <v>36000</v>
      </c>
      <c r="AL35" s="99">
        <v>800</v>
      </c>
      <c r="AM35" s="98"/>
      <c r="AN35" s="102">
        <f t="shared" si="55"/>
        <v>36800</v>
      </c>
      <c r="AO35" s="99">
        <v>800</v>
      </c>
      <c r="AP35" s="113"/>
      <c r="AQ35" s="102">
        <f t="shared" si="56"/>
        <v>37600</v>
      </c>
      <c r="AR35" s="99">
        <v>800</v>
      </c>
      <c r="AS35" s="113"/>
      <c r="AT35" s="102">
        <f t="shared" si="57"/>
        <v>38400</v>
      </c>
      <c r="AU35" s="99">
        <v>800</v>
      </c>
      <c r="AV35" s="113"/>
      <c r="AW35" s="102">
        <f t="shared" si="58"/>
        <v>39200</v>
      </c>
      <c r="AX35" s="99">
        <v>800</v>
      </c>
      <c r="AY35" s="113"/>
      <c r="AZ35" s="102">
        <f t="shared" si="59"/>
        <v>40000</v>
      </c>
      <c r="BA35" s="99">
        <v>800</v>
      </c>
      <c r="BB35" s="113"/>
      <c r="BC35" s="102">
        <f t="shared" si="60"/>
        <v>40800</v>
      </c>
      <c r="BD35" s="99">
        <v>800</v>
      </c>
      <c r="BE35" s="113"/>
      <c r="BF35" s="102">
        <f t="shared" si="61"/>
        <v>41600</v>
      </c>
      <c r="BG35" s="99">
        <v>800</v>
      </c>
      <c r="BH35" s="113"/>
      <c r="BI35" s="102">
        <f t="shared" si="62"/>
        <v>42400</v>
      </c>
      <c r="BJ35" s="99">
        <v>800</v>
      </c>
      <c r="BK35" s="113"/>
      <c r="BL35" s="102">
        <f t="shared" si="63"/>
        <v>43200</v>
      </c>
      <c r="BM35" s="99">
        <v>800</v>
      </c>
      <c r="BN35" s="113"/>
      <c r="BO35" s="102">
        <f t="shared" si="64"/>
        <v>44000</v>
      </c>
      <c r="BP35" s="99">
        <v>800</v>
      </c>
      <c r="BQ35" s="113"/>
      <c r="BR35" s="102">
        <f t="shared" si="65"/>
        <v>44800</v>
      </c>
      <c r="BS35" s="99">
        <v>800</v>
      </c>
      <c r="BT35" s="113"/>
      <c r="BU35" s="102">
        <f t="shared" si="66"/>
        <v>45600</v>
      </c>
      <c r="BV35" s="99">
        <v>800</v>
      </c>
      <c r="BW35" s="113"/>
      <c r="BX35" s="102">
        <f t="shared" si="67"/>
        <v>46400</v>
      </c>
      <c r="BY35" s="99">
        <v>800</v>
      </c>
      <c r="BZ35" s="113"/>
      <c r="CA35" s="102">
        <f t="shared" si="68"/>
        <v>47200</v>
      </c>
      <c r="CB35" s="99">
        <v>800</v>
      </c>
      <c r="CC35" s="113"/>
      <c r="CD35" s="102">
        <f t="shared" si="69"/>
        <v>48000</v>
      </c>
    </row>
    <row r="36" spans="1:82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2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53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34"/>
        <v>4800</v>
      </c>
      <c r="AI36" s="99">
        <v>800</v>
      </c>
      <c r="AJ36" s="98"/>
      <c r="AK36" s="102">
        <f t="shared" si="54"/>
        <v>5600</v>
      </c>
      <c r="AL36" s="99">
        <v>800</v>
      </c>
      <c r="AM36" s="98"/>
      <c r="AN36" s="102">
        <f t="shared" si="55"/>
        <v>6400</v>
      </c>
      <c r="AO36" s="99">
        <v>800</v>
      </c>
      <c r="AP36" s="113"/>
      <c r="AQ36" s="102">
        <f t="shared" si="56"/>
        <v>7200</v>
      </c>
      <c r="AR36" s="99">
        <v>800</v>
      </c>
      <c r="AS36" s="113"/>
      <c r="AT36" s="102">
        <f t="shared" si="57"/>
        <v>8000</v>
      </c>
      <c r="AU36" s="99">
        <v>800</v>
      </c>
      <c r="AV36" s="113"/>
      <c r="AW36" s="102">
        <f t="shared" si="58"/>
        <v>8800</v>
      </c>
      <c r="AX36" s="99">
        <v>800</v>
      </c>
      <c r="AY36" s="113"/>
      <c r="AZ36" s="102">
        <f t="shared" si="59"/>
        <v>9600</v>
      </c>
      <c r="BA36" s="99">
        <v>800</v>
      </c>
      <c r="BB36" s="113"/>
      <c r="BC36" s="102">
        <f t="shared" si="60"/>
        <v>10400</v>
      </c>
      <c r="BD36" s="99">
        <v>800</v>
      </c>
      <c r="BE36" s="113"/>
      <c r="BF36" s="102">
        <f t="shared" si="61"/>
        <v>11200</v>
      </c>
      <c r="BG36" s="99">
        <v>800</v>
      </c>
      <c r="BH36" s="113"/>
      <c r="BI36" s="102">
        <f t="shared" si="62"/>
        <v>12000</v>
      </c>
      <c r="BJ36" s="99">
        <v>800</v>
      </c>
      <c r="BK36" s="113"/>
      <c r="BL36" s="102">
        <f t="shared" si="63"/>
        <v>12800</v>
      </c>
      <c r="BM36" s="99">
        <v>800</v>
      </c>
      <c r="BN36" s="113"/>
      <c r="BO36" s="102">
        <f t="shared" si="64"/>
        <v>13600</v>
      </c>
      <c r="BP36" s="99">
        <v>800</v>
      </c>
      <c r="BQ36" s="113"/>
      <c r="BR36" s="102">
        <f t="shared" si="65"/>
        <v>14400</v>
      </c>
      <c r="BS36" s="99">
        <v>800</v>
      </c>
      <c r="BT36" s="113"/>
      <c r="BU36" s="102">
        <f t="shared" si="66"/>
        <v>15200</v>
      </c>
      <c r="BV36" s="99">
        <v>800</v>
      </c>
      <c r="BW36" s="113"/>
      <c r="BX36" s="102">
        <f t="shared" si="67"/>
        <v>16000</v>
      </c>
      <c r="BY36" s="99">
        <v>800</v>
      </c>
      <c r="BZ36" s="113"/>
      <c r="CA36" s="102">
        <f t="shared" si="68"/>
        <v>16800</v>
      </c>
      <c r="CB36" s="99">
        <v>800</v>
      </c>
      <c r="CC36" s="113"/>
      <c r="CD36" s="102">
        <f t="shared" si="69"/>
        <v>17600</v>
      </c>
    </row>
    <row r="37" spans="1:82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52"/>
        <v>14</v>
      </c>
      <c r="I37" s="1">
        <f t="shared" si="2"/>
        <v>14000</v>
      </c>
      <c r="J37" s="17">
        <v>9000</v>
      </c>
      <c r="K37" s="17"/>
      <c r="L37" s="18">
        <f t="shared" si="53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34"/>
        <v>7200</v>
      </c>
      <c r="AI37" s="99">
        <v>800</v>
      </c>
      <c r="AJ37" s="98"/>
      <c r="AK37" s="102">
        <f t="shared" si="54"/>
        <v>8000</v>
      </c>
      <c r="AL37" s="99">
        <v>800</v>
      </c>
      <c r="AM37" s="98">
        <v>3500</v>
      </c>
      <c r="AN37" s="102">
        <f t="shared" si="55"/>
        <v>5300</v>
      </c>
      <c r="AO37" s="99">
        <v>800</v>
      </c>
      <c r="AP37" s="113"/>
      <c r="AQ37" s="102">
        <f t="shared" si="56"/>
        <v>6100</v>
      </c>
      <c r="AR37" s="99">
        <v>800</v>
      </c>
      <c r="AS37" s="113">
        <v>6100</v>
      </c>
      <c r="AT37" s="102">
        <f t="shared" si="57"/>
        <v>800</v>
      </c>
      <c r="AU37" s="99">
        <v>800</v>
      </c>
      <c r="AV37" s="113"/>
      <c r="AW37" s="102">
        <f t="shared" si="58"/>
        <v>1600</v>
      </c>
      <c r="AX37" s="99">
        <v>800</v>
      </c>
      <c r="AY37" s="113">
        <v>2000</v>
      </c>
      <c r="AZ37" s="102">
        <f t="shared" si="59"/>
        <v>400</v>
      </c>
      <c r="BA37" s="99">
        <v>800</v>
      </c>
      <c r="BB37" s="113"/>
      <c r="BC37" s="102">
        <f t="shared" si="60"/>
        <v>1200</v>
      </c>
      <c r="BD37" s="99">
        <v>800</v>
      </c>
      <c r="BE37" s="113"/>
      <c r="BF37" s="102">
        <f t="shared" si="61"/>
        <v>2000</v>
      </c>
      <c r="BG37" s="99">
        <v>800</v>
      </c>
      <c r="BH37" s="113"/>
      <c r="BI37" s="102">
        <f t="shared" si="62"/>
        <v>2800</v>
      </c>
      <c r="BJ37" s="99">
        <v>800</v>
      </c>
      <c r="BK37" s="113"/>
      <c r="BL37" s="102">
        <f t="shared" si="63"/>
        <v>3600</v>
      </c>
      <c r="BM37" s="99">
        <v>800</v>
      </c>
      <c r="BN37" s="113">
        <v>3600</v>
      </c>
      <c r="BO37" s="102">
        <f t="shared" si="64"/>
        <v>800</v>
      </c>
      <c r="BP37" s="99">
        <v>800</v>
      </c>
      <c r="BQ37" s="113"/>
      <c r="BR37" s="102">
        <f t="shared" si="65"/>
        <v>1600</v>
      </c>
      <c r="BS37" s="99">
        <v>800</v>
      </c>
      <c r="BT37" s="113"/>
      <c r="BU37" s="102">
        <f t="shared" si="66"/>
        <v>2400</v>
      </c>
      <c r="BV37" s="99">
        <v>800</v>
      </c>
      <c r="BW37" s="113">
        <v>2500</v>
      </c>
      <c r="BX37" s="102">
        <f t="shared" si="67"/>
        <v>700</v>
      </c>
      <c r="BY37" s="99">
        <v>800</v>
      </c>
      <c r="BZ37" s="113"/>
      <c r="CA37" s="102">
        <f t="shared" si="68"/>
        <v>1500</v>
      </c>
      <c r="CB37" s="99">
        <v>800</v>
      </c>
      <c r="CC37" s="113"/>
      <c r="CD37" s="102">
        <f t="shared" si="69"/>
        <v>2300</v>
      </c>
    </row>
    <row r="38" spans="1:82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53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183">
        <f>SUM(AB38:AB39)+SUM(AC38:AC39)-SUM(AD38:AD39)</f>
        <v>29400</v>
      </c>
      <c r="AF38" s="104">
        <v>800</v>
      </c>
      <c r="AG38" s="105"/>
      <c r="AH38" s="183">
        <f>SUM(AE38:AE39)+SUM(AF38:AF39)-SUM(AG38:AG39)</f>
        <v>30200</v>
      </c>
      <c r="AI38" s="104">
        <v>800</v>
      </c>
      <c r="AJ38" s="105"/>
      <c r="AK38" s="183">
        <f>SUM(AH38:AH39)+SUM(AI38:AI39)-SUM(AJ38:AJ39)</f>
        <v>31000</v>
      </c>
      <c r="AL38" s="104">
        <v>800</v>
      </c>
      <c r="AM38" s="105"/>
      <c r="AN38" s="183">
        <f>SUM(AK38:AK39)+SUM(AL38:AL39)-SUM(AM38:AM39)</f>
        <v>-800</v>
      </c>
      <c r="AO38" s="104">
        <v>800</v>
      </c>
      <c r="AP38" s="105"/>
      <c r="AQ38" s="183">
        <f>SUM(AN38:AN39)+SUM(AO38:AO39)-SUM(AP38:AP39)</f>
        <v>0</v>
      </c>
      <c r="AR38" s="104">
        <v>800</v>
      </c>
      <c r="AS38" s="105"/>
      <c r="AT38" s="183">
        <f>SUM(AQ38:AQ39)+SUM(AR38:AR39)-SUM(AS38:AS39)</f>
        <v>800</v>
      </c>
      <c r="AU38" s="104">
        <v>800</v>
      </c>
      <c r="AV38" s="105"/>
      <c r="AW38" s="173">
        <f>SUM(AT38:AT39)+SUM(AU38:AU39)-SUM(AV38:AV39)</f>
        <v>1600</v>
      </c>
      <c r="AX38" s="104">
        <v>800</v>
      </c>
      <c r="AY38" s="105"/>
      <c r="AZ38" s="173">
        <f>SUM(AW38:AW39)+SUM(AX38:AX39)-SUM(AY38:AY39)</f>
        <v>2400</v>
      </c>
      <c r="BA38" s="104">
        <v>800</v>
      </c>
      <c r="BB38" s="105"/>
      <c r="BC38" s="173">
        <f>SUM(AZ38:AZ39)+SUM(BA38:BA39)-SUM(BB38:BB39)</f>
        <v>3200</v>
      </c>
      <c r="BD38" s="104">
        <v>800</v>
      </c>
      <c r="BE38" s="105"/>
      <c r="BF38" s="173">
        <f>SUM(BC38:BC39)+SUM(BD38:BD39)-SUM(BE38:BE39)</f>
        <v>4000</v>
      </c>
      <c r="BG38" s="104">
        <v>800</v>
      </c>
      <c r="BH38" s="105"/>
      <c r="BI38" s="173">
        <f>SUM(BF38:BF39)+SUM(BG38:BG39)-SUM(BH38:BH39)</f>
        <v>4800</v>
      </c>
      <c r="BJ38" s="104">
        <v>800</v>
      </c>
      <c r="BK38" s="105">
        <v>5600</v>
      </c>
      <c r="BL38" s="173">
        <f>SUM(BI38:BI39)+SUM(BJ38:BJ39)-SUM(BK38:BK39)</f>
        <v>0</v>
      </c>
      <c r="BM38" s="104">
        <v>800</v>
      </c>
      <c r="BN38" s="105"/>
      <c r="BO38" s="173">
        <f>SUM(BL38:BL39)+SUM(BM38:BM39)-SUM(BN38:BN39)</f>
        <v>800</v>
      </c>
      <c r="BP38" s="104">
        <v>800</v>
      </c>
      <c r="BQ38" s="105"/>
      <c r="BR38" s="173">
        <f>SUM(BO38:BO39)+SUM(BP38:BP39)-SUM(BQ38:BQ39)</f>
        <v>1600</v>
      </c>
      <c r="BS38" s="104">
        <v>800</v>
      </c>
      <c r="BT38" s="105"/>
      <c r="BU38" s="173">
        <f>SUM(BR38:BR39)+SUM(BS38:BS39)-SUM(BT38:BT39)</f>
        <v>2400</v>
      </c>
      <c r="BV38" s="104">
        <v>800</v>
      </c>
      <c r="BW38" s="105"/>
      <c r="BX38" s="173">
        <f>SUM(BU38:BU39)+SUM(BV38:BV39)-SUM(BW38:BW39)</f>
        <v>3200</v>
      </c>
      <c r="BY38" s="104">
        <v>800</v>
      </c>
      <c r="BZ38" s="105">
        <v>4000</v>
      </c>
      <c r="CA38" s="173">
        <f>SUM(BX38:BX39)+SUM(BY38:BY39)-SUM(BZ38:BZ39)</f>
        <v>0</v>
      </c>
      <c r="CB38" s="104">
        <v>800</v>
      </c>
      <c r="CC38" s="105"/>
      <c r="CD38" s="173">
        <f>SUM(CA38:CA39)+SUM(CB38:CB39)-SUM(CC38:CC39)</f>
        <v>800</v>
      </c>
    </row>
    <row r="39" spans="1:82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53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84"/>
      <c r="AF39" s="104">
        <v>0</v>
      </c>
      <c r="AG39" s="105"/>
      <c r="AH39" s="184"/>
      <c r="AI39" s="104">
        <v>0</v>
      </c>
      <c r="AJ39" s="105"/>
      <c r="AK39" s="184"/>
      <c r="AL39" s="104">
        <v>0</v>
      </c>
      <c r="AM39" s="105">
        <v>32600</v>
      </c>
      <c r="AN39" s="184"/>
      <c r="AO39" s="104">
        <v>0</v>
      </c>
      <c r="AP39" s="105"/>
      <c r="AQ39" s="184"/>
      <c r="AR39" s="104">
        <v>0</v>
      </c>
      <c r="AS39" s="105"/>
      <c r="AT39" s="184"/>
      <c r="AU39" s="104">
        <v>0</v>
      </c>
      <c r="AV39" s="105"/>
      <c r="AW39" s="175"/>
      <c r="AX39" s="104">
        <v>0</v>
      </c>
      <c r="AY39" s="105"/>
      <c r="AZ39" s="175"/>
      <c r="BA39" s="104">
        <v>0</v>
      </c>
      <c r="BB39" s="105"/>
      <c r="BC39" s="175"/>
      <c r="BD39" s="104">
        <v>0</v>
      </c>
      <c r="BE39" s="105"/>
      <c r="BF39" s="175"/>
      <c r="BG39" s="104">
        <v>0</v>
      </c>
      <c r="BH39" s="105"/>
      <c r="BI39" s="175"/>
      <c r="BJ39" s="104">
        <v>0</v>
      </c>
      <c r="BK39" s="105"/>
      <c r="BL39" s="175"/>
      <c r="BM39" s="104">
        <v>0</v>
      </c>
      <c r="BN39" s="105"/>
      <c r="BO39" s="175"/>
      <c r="BP39" s="104">
        <v>0</v>
      </c>
      <c r="BQ39" s="105"/>
      <c r="BR39" s="175"/>
      <c r="BS39" s="104">
        <v>0</v>
      </c>
      <c r="BT39" s="105"/>
      <c r="BU39" s="175"/>
      <c r="BV39" s="104">
        <v>0</v>
      </c>
      <c r="BW39" s="105"/>
      <c r="BX39" s="175"/>
      <c r="BY39" s="104">
        <v>0</v>
      </c>
      <c r="BZ39" s="105"/>
      <c r="CA39" s="175"/>
      <c r="CB39" s="104">
        <v>0</v>
      </c>
      <c r="CC39" s="105"/>
      <c r="CD39" s="175"/>
    </row>
    <row r="40" spans="1:82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70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53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71">AE40+AF40-AG40</f>
        <v>-2800</v>
      </c>
      <c r="AI40" s="99">
        <v>800</v>
      </c>
      <c r="AJ40" s="98">
        <v>800</v>
      </c>
      <c r="AK40" s="102">
        <f t="shared" ref="AK40:AK44" si="72">AH40+AI40-AJ40</f>
        <v>-2800</v>
      </c>
      <c r="AL40" s="99">
        <v>800</v>
      </c>
      <c r="AM40" s="98">
        <v>800</v>
      </c>
      <c r="AN40" s="102">
        <f t="shared" ref="AN40:AN44" si="73">AK40+AL40-AM40</f>
        <v>-2800</v>
      </c>
      <c r="AO40" s="99">
        <v>800</v>
      </c>
      <c r="AP40" s="113"/>
      <c r="AQ40" s="102">
        <f t="shared" ref="AQ40:AQ44" si="74">AN40+AO40-AP40</f>
        <v>-2000</v>
      </c>
      <c r="AR40" s="99">
        <v>800</v>
      </c>
      <c r="AS40" s="113"/>
      <c r="AT40" s="102">
        <f t="shared" ref="AT40:AT44" si="75">AQ40+AR40-AS40</f>
        <v>-1200</v>
      </c>
      <c r="AU40" s="99">
        <v>800</v>
      </c>
      <c r="AV40" s="113"/>
      <c r="AW40" s="102">
        <f t="shared" ref="AW40:AW44" si="76">AT40+AU40-AV40</f>
        <v>-400</v>
      </c>
      <c r="AX40" s="99">
        <v>800</v>
      </c>
      <c r="AY40" s="113"/>
      <c r="AZ40" s="102">
        <f t="shared" ref="AZ40:AZ44" si="77">AW40+AX40-AY40</f>
        <v>400</v>
      </c>
      <c r="BA40" s="99">
        <v>800</v>
      </c>
      <c r="BB40" s="113"/>
      <c r="BC40" s="102">
        <f t="shared" ref="BC40:BC44" si="78">AZ40+BA40-BB40</f>
        <v>1200</v>
      </c>
      <c r="BD40" s="99">
        <v>800</v>
      </c>
      <c r="BE40" s="113"/>
      <c r="BF40" s="102">
        <f t="shared" ref="BF40:BF44" si="79">BC40+BD40-BE40</f>
        <v>2000</v>
      </c>
      <c r="BG40" s="99">
        <v>800</v>
      </c>
      <c r="BH40" s="113">
        <f>2000+1600</f>
        <v>3600</v>
      </c>
      <c r="BI40" s="102">
        <f t="shared" ref="BI40:BI44" si="80">BF40+BG40-BH40</f>
        <v>-800</v>
      </c>
      <c r="BJ40" s="99">
        <v>800</v>
      </c>
      <c r="BK40" s="113"/>
      <c r="BL40" s="102">
        <f t="shared" ref="BL40:BL44" si="81">BI40+BJ40-BK40</f>
        <v>0</v>
      </c>
      <c r="BM40" s="99">
        <v>800</v>
      </c>
      <c r="BN40" s="113">
        <v>800</v>
      </c>
      <c r="BO40" s="102">
        <f t="shared" ref="BO40:BO44" si="82">BL40+BM40-BN40</f>
        <v>0</v>
      </c>
      <c r="BP40" s="99">
        <v>800</v>
      </c>
      <c r="BQ40" s="113"/>
      <c r="BR40" s="102">
        <f t="shared" ref="BR40:BR44" si="83">BO40+BP40-BQ40</f>
        <v>800</v>
      </c>
      <c r="BS40" s="99">
        <v>800</v>
      </c>
      <c r="BT40" s="113">
        <v>2400</v>
      </c>
      <c r="BU40" s="102">
        <f t="shared" ref="BU40:BU44" si="84">BR40+BS40-BT40</f>
        <v>-800</v>
      </c>
      <c r="BV40" s="99">
        <v>800</v>
      </c>
      <c r="BW40" s="113"/>
      <c r="BX40" s="102">
        <f t="shared" ref="BX40:BX44" si="85">BU40+BV40-BW40</f>
        <v>0</v>
      </c>
      <c r="BY40" s="99">
        <v>800</v>
      </c>
      <c r="BZ40" s="113">
        <v>1600</v>
      </c>
      <c r="CA40" s="102">
        <f t="shared" ref="CA40:CA44" si="86">BX40+BY40-BZ40</f>
        <v>-800</v>
      </c>
      <c r="CB40" s="99">
        <v>800</v>
      </c>
      <c r="CC40" s="113"/>
      <c r="CD40" s="102">
        <f t="shared" ref="CD40:CD44" si="87">CA40+CB40-CC40</f>
        <v>0</v>
      </c>
    </row>
    <row r="41" spans="1:82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70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53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71"/>
        <v>2200</v>
      </c>
      <c r="AI41" s="99">
        <v>800</v>
      </c>
      <c r="AJ41" s="98">
        <v>1500</v>
      </c>
      <c r="AK41" s="102">
        <f t="shared" si="72"/>
        <v>1500</v>
      </c>
      <c r="AL41" s="99">
        <v>800</v>
      </c>
      <c r="AM41" s="98"/>
      <c r="AN41" s="102">
        <f t="shared" si="73"/>
        <v>2300</v>
      </c>
      <c r="AO41" s="99">
        <v>800</v>
      </c>
      <c r="AP41" s="113"/>
      <c r="AQ41" s="102">
        <f t="shared" si="74"/>
        <v>3100</v>
      </c>
      <c r="AR41" s="99">
        <v>800</v>
      </c>
      <c r="AS41" s="113"/>
      <c r="AT41" s="102">
        <f t="shared" si="75"/>
        <v>3900</v>
      </c>
      <c r="AU41" s="99">
        <v>800</v>
      </c>
      <c r="AV41" s="113"/>
      <c r="AW41" s="102">
        <f t="shared" si="76"/>
        <v>4700</v>
      </c>
      <c r="AX41" s="99">
        <v>800</v>
      </c>
      <c r="AY41" s="113"/>
      <c r="AZ41" s="102">
        <f t="shared" si="77"/>
        <v>5500</v>
      </c>
      <c r="BA41" s="99">
        <v>800</v>
      </c>
      <c r="BB41" s="113">
        <v>5500</v>
      </c>
      <c r="BC41" s="102">
        <f t="shared" si="78"/>
        <v>800</v>
      </c>
      <c r="BD41" s="99">
        <v>800</v>
      </c>
      <c r="BE41" s="113"/>
      <c r="BF41" s="102">
        <f t="shared" si="79"/>
        <v>1600</v>
      </c>
      <c r="BG41" s="99">
        <v>800</v>
      </c>
      <c r="BH41" s="113"/>
      <c r="BI41" s="102">
        <f t="shared" si="80"/>
        <v>2400</v>
      </c>
      <c r="BJ41" s="99">
        <v>800</v>
      </c>
      <c r="BK41" s="113">
        <v>800</v>
      </c>
      <c r="BL41" s="102">
        <f t="shared" si="81"/>
        <v>2400</v>
      </c>
      <c r="BM41" s="99">
        <v>800</v>
      </c>
      <c r="BN41" s="113"/>
      <c r="BO41" s="102">
        <f t="shared" si="82"/>
        <v>3200</v>
      </c>
      <c r="BP41" s="99">
        <v>800</v>
      </c>
      <c r="BQ41" s="113">
        <v>5000</v>
      </c>
      <c r="BR41" s="102">
        <f t="shared" si="83"/>
        <v>-1000</v>
      </c>
      <c r="BS41" s="99">
        <v>800</v>
      </c>
      <c r="BT41" s="113"/>
      <c r="BU41" s="102">
        <f t="shared" si="84"/>
        <v>-200</v>
      </c>
      <c r="BV41" s="99">
        <v>800</v>
      </c>
      <c r="BW41" s="113"/>
      <c r="BX41" s="102">
        <f t="shared" si="85"/>
        <v>600</v>
      </c>
      <c r="BY41" s="99">
        <v>800</v>
      </c>
      <c r="BZ41" s="113"/>
      <c r="CA41" s="102">
        <f t="shared" si="86"/>
        <v>1400</v>
      </c>
      <c r="CB41" s="99">
        <v>800</v>
      </c>
      <c r="CC41" s="113"/>
      <c r="CD41" s="102">
        <f t="shared" si="87"/>
        <v>2200</v>
      </c>
    </row>
    <row r="42" spans="1:82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70"/>
        <v>44</v>
      </c>
      <c r="I42" s="1">
        <f t="shared" si="2"/>
        <v>44000</v>
      </c>
      <c r="J42" s="17">
        <v>44000</v>
      </c>
      <c r="K42" s="17"/>
      <c r="L42" s="18">
        <f t="shared" si="53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71"/>
        <v>8800</v>
      </c>
      <c r="AI42" s="99">
        <v>800</v>
      </c>
      <c r="AJ42" s="98"/>
      <c r="AK42" s="102">
        <f t="shared" si="72"/>
        <v>9600</v>
      </c>
      <c r="AL42" s="99">
        <v>800</v>
      </c>
      <c r="AM42" s="98"/>
      <c r="AN42" s="102">
        <f t="shared" si="73"/>
        <v>10400</v>
      </c>
      <c r="AO42" s="99">
        <v>800</v>
      </c>
      <c r="AP42" s="113"/>
      <c r="AQ42" s="102">
        <f t="shared" si="74"/>
        <v>11200</v>
      </c>
      <c r="AR42" s="99">
        <v>800</v>
      </c>
      <c r="AS42" s="113"/>
      <c r="AT42" s="102">
        <f t="shared" si="75"/>
        <v>12000</v>
      </c>
      <c r="AU42" s="99">
        <v>800</v>
      </c>
      <c r="AV42" s="113">
        <v>500</v>
      </c>
      <c r="AW42" s="102">
        <f t="shared" si="76"/>
        <v>12300</v>
      </c>
      <c r="AX42" s="99">
        <v>800</v>
      </c>
      <c r="AY42" s="113"/>
      <c r="AZ42" s="102">
        <f t="shared" si="77"/>
        <v>13100</v>
      </c>
      <c r="BA42" s="99">
        <v>800</v>
      </c>
      <c r="BB42" s="113"/>
      <c r="BC42" s="102">
        <f t="shared" si="78"/>
        <v>13900</v>
      </c>
      <c r="BD42" s="99">
        <v>800</v>
      </c>
      <c r="BE42" s="113"/>
      <c r="BF42" s="102">
        <f t="shared" si="79"/>
        <v>14700</v>
      </c>
      <c r="BG42" s="99">
        <v>800</v>
      </c>
      <c r="BH42" s="113"/>
      <c r="BI42" s="102">
        <f t="shared" si="80"/>
        <v>15500</v>
      </c>
      <c r="BJ42" s="99">
        <v>800</v>
      </c>
      <c r="BK42" s="113"/>
      <c r="BL42" s="102">
        <f t="shared" si="81"/>
        <v>16300</v>
      </c>
      <c r="BM42" s="99">
        <v>800</v>
      </c>
      <c r="BN42" s="113"/>
      <c r="BO42" s="102">
        <f t="shared" si="82"/>
        <v>17100</v>
      </c>
      <c r="BP42" s="99">
        <v>800</v>
      </c>
      <c r="BQ42" s="113"/>
      <c r="BR42" s="102">
        <f t="shared" si="83"/>
        <v>17900</v>
      </c>
      <c r="BS42" s="99">
        <v>800</v>
      </c>
      <c r="BT42" s="113"/>
      <c r="BU42" s="102">
        <f t="shared" si="84"/>
        <v>18700</v>
      </c>
      <c r="BV42" s="99">
        <v>800</v>
      </c>
      <c r="BW42" s="113"/>
      <c r="BX42" s="102">
        <f t="shared" si="85"/>
        <v>19500</v>
      </c>
      <c r="BY42" s="99">
        <v>800</v>
      </c>
      <c r="BZ42" s="113"/>
      <c r="CA42" s="102">
        <f t="shared" si="86"/>
        <v>20300</v>
      </c>
      <c r="CB42" s="99">
        <v>800</v>
      </c>
      <c r="CC42" s="113"/>
      <c r="CD42" s="102">
        <f t="shared" si="87"/>
        <v>21100</v>
      </c>
    </row>
    <row r="43" spans="1:82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70"/>
        <v>48</v>
      </c>
      <c r="I43" s="1">
        <f t="shared" si="2"/>
        <v>48000</v>
      </c>
      <c r="J43" s="17">
        <v>28000</v>
      </c>
      <c r="K43" s="17"/>
      <c r="L43" s="18">
        <f t="shared" si="53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71"/>
        <v>25000</v>
      </c>
      <c r="AI43" s="99">
        <v>800</v>
      </c>
      <c r="AJ43" s="98">
        <v>800</v>
      </c>
      <c r="AK43" s="102">
        <f t="shared" si="72"/>
        <v>25000</v>
      </c>
      <c r="AL43" s="99">
        <v>800</v>
      </c>
      <c r="AM43" s="98"/>
      <c r="AN43" s="102">
        <f t="shared" si="73"/>
        <v>25800</v>
      </c>
      <c r="AO43" s="99">
        <v>800</v>
      </c>
      <c r="AP43" s="113"/>
      <c r="AQ43" s="102">
        <f t="shared" si="74"/>
        <v>26600</v>
      </c>
      <c r="AR43" s="99">
        <v>800</v>
      </c>
      <c r="AS43" s="113"/>
      <c r="AT43" s="102">
        <f t="shared" si="75"/>
        <v>27400</v>
      </c>
      <c r="AU43" s="99">
        <v>800</v>
      </c>
      <c r="AV43" s="113"/>
      <c r="AW43" s="102">
        <f t="shared" si="76"/>
        <v>28200</v>
      </c>
      <c r="AX43" s="99">
        <v>800</v>
      </c>
      <c r="AY43" s="113"/>
      <c r="AZ43" s="102">
        <f t="shared" si="77"/>
        <v>29000</v>
      </c>
      <c r="BA43" s="99">
        <v>800</v>
      </c>
      <c r="BB43" s="113"/>
      <c r="BC43" s="102">
        <f t="shared" si="78"/>
        <v>29800</v>
      </c>
      <c r="BD43" s="99">
        <v>800</v>
      </c>
      <c r="BE43" s="113"/>
      <c r="BF43" s="102">
        <f t="shared" si="79"/>
        <v>30600</v>
      </c>
      <c r="BG43" s="99">
        <v>800</v>
      </c>
      <c r="BH43" s="113"/>
      <c r="BI43" s="102">
        <f t="shared" si="80"/>
        <v>31400</v>
      </c>
      <c r="BJ43" s="99">
        <v>800</v>
      </c>
      <c r="BK43" s="113"/>
      <c r="BL43" s="102">
        <f t="shared" si="81"/>
        <v>32200</v>
      </c>
      <c r="BM43" s="99">
        <v>800</v>
      </c>
      <c r="BN43" s="113"/>
      <c r="BO43" s="102">
        <f t="shared" si="82"/>
        <v>33000</v>
      </c>
      <c r="BP43" s="99">
        <v>800</v>
      </c>
      <c r="BQ43" s="113"/>
      <c r="BR43" s="102">
        <f t="shared" si="83"/>
        <v>33800</v>
      </c>
      <c r="BS43" s="99">
        <v>800</v>
      </c>
      <c r="BT43" s="113"/>
      <c r="BU43" s="102">
        <f t="shared" si="84"/>
        <v>34600</v>
      </c>
      <c r="BV43" s="99">
        <v>800</v>
      </c>
      <c r="BW43" s="113"/>
      <c r="BX43" s="102">
        <f t="shared" si="85"/>
        <v>35400</v>
      </c>
      <c r="BY43" s="99">
        <v>800</v>
      </c>
      <c r="BZ43" s="113"/>
      <c r="CA43" s="102">
        <f t="shared" si="86"/>
        <v>36200</v>
      </c>
      <c r="CB43" s="99">
        <v>800</v>
      </c>
      <c r="CC43" s="113"/>
      <c r="CD43" s="102">
        <f t="shared" si="87"/>
        <v>37000</v>
      </c>
    </row>
    <row r="44" spans="1:82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70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53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71"/>
        <v>26200</v>
      </c>
      <c r="AI44" s="99">
        <v>800</v>
      </c>
      <c r="AJ44" s="98"/>
      <c r="AK44" s="102">
        <f t="shared" si="72"/>
        <v>27000</v>
      </c>
      <c r="AL44" s="99">
        <v>800</v>
      </c>
      <c r="AM44" s="98"/>
      <c r="AN44" s="102">
        <f t="shared" si="73"/>
        <v>27800</v>
      </c>
      <c r="AO44" s="99">
        <v>800</v>
      </c>
      <c r="AP44" s="113"/>
      <c r="AQ44" s="102">
        <f t="shared" si="74"/>
        <v>28600</v>
      </c>
      <c r="AR44" s="99">
        <v>800</v>
      </c>
      <c r="AS44" s="113"/>
      <c r="AT44" s="102">
        <f t="shared" si="75"/>
        <v>29400</v>
      </c>
      <c r="AU44" s="99">
        <v>800</v>
      </c>
      <c r="AV44" s="113"/>
      <c r="AW44" s="102">
        <f t="shared" si="76"/>
        <v>30200</v>
      </c>
      <c r="AX44" s="99">
        <v>800</v>
      </c>
      <c r="AY44" s="113"/>
      <c r="AZ44" s="102">
        <f t="shared" si="77"/>
        <v>31000</v>
      </c>
      <c r="BA44" s="99">
        <v>800</v>
      </c>
      <c r="BB44" s="113"/>
      <c r="BC44" s="102">
        <f t="shared" si="78"/>
        <v>31800</v>
      </c>
      <c r="BD44" s="99">
        <v>800</v>
      </c>
      <c r="BE44" s="113"/>
      <c r="BF44" s="102">
        <f t="shared" si="79"/>
        <v>32600</v>
      </c>
      <c r="BG44" s="99">
        <v>800</v>
      </c>
      <c r="BH44" s="113"/>
      <c r="BI44" s="102">
        <f t="shared" si="80"/>
        <v>33400</v>
      </c>
      <c r="BJ44" s="99">
        <v>800</v>
      </c>
      <c r="BK44" s="113"/>
      <c r="BL44" s="102">
        <f t="shared" si="81"/>
        <v>34200</v>
      </c>
      <c r="BM44" s="99">
        <v>800</v>
      </c>
      <c r="BN44" s="113"/>
      <c r="BO44" s="102">
        <f t="shared" si="82"/>
        <v>35000</v>
      </c>
      <c r="BP44" s="99">
        <v>800</v>
      </c>
      <c r="BQ44" s="113"/>
      <c r="BR44" s="102">
        <f t="shared" si="83"/>
        <v>35800</v>
      </c>
      <c r="BS44" s="99">
        <v>800</v>
      </c>
      <c r="BT44" s="113"/>
      <c r="BU44" s="102">
        <f t="shared" si="84"/>
        <v>36600</v>
      </c>
      <c r="BV44" s="99">
        <v>800</v>
      </c>
      <c r="BW44" s="113"/>
      <c r="BX44" s="102">
        <f t="shared" si="85"/>
        <v>37400</v>
      </c>
      <c r="BY44" s="99">
        <v>800</v>
      </c>
      <c r="BZ44" s="113"/>
      <c r="CA44" s="102">
        <f t="shared" si="86"/>
        <v>38200</v>
      </c>
      <c r="CB44" s="99">
        <v>800</v>
      </c>
      <c r="CC44" s="113"/>
      <c r="CD44" s="102">
        <f t="shared" si="87"/>
        <v>39000</v>
      </c>
    </row>
    <row r="45" spans="1:82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70"/>
        <v>11</v>
      </c>
      <c r="I45" s="5">
        <f t="shared" si="2"/>
        <v>11000</v>
      </c>
      <c r="J45" s="20">
        <v>2000</v>
      </c>
      <c r="K45" s="20"/>
      <c r="L45" s="21">
        <f t="shared" si="53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83">
        <f>SUM(AB45:AB46)+SUM(AC45:AC46)-SUM(AD45:AD46)</f>
        <v>-4800</v>
      </c>
      <c r="AF45" s="104">
        <v>0</v>
      </c>
      <c r="AG45" s="105"/>
      <c r="AH45" s="183">
        <f>SUM(AE45:AE46)+SUM(AF45:AF46)-SUM(AG45:AG46)</f>
        <v>-4800</v>
      </c>
      <c r="AI45" s="104">
        <v>0</v>
      </c>
      <c r="AJ45" s="105"/>
      <c r="AK45" s="183">
        <f>SUM(AH45:AH46)+SUM(AI45:AI46)-SUM(AJ45:AJ46)</f>
        <v>-4800</v>
      </c>
      <c r="AL45" s="104">
        <v>0</v>
      </c>
      <c r="AM45" s="105"/>
      <c r="AN45" s="183">
        <f>SUM(AK45:AK46)+SUM(AL45:AL46)-SUM(AM45:AM46)</f>
        <v>-4000</v>
      </c>
      <c r="AO45" s="104">
        <v>0</v>
      </c>
      <c r="AP45" s="105"/>
      <c r="AQ45" s="183">
        <f>SUM(AN45:AN46)+SUM(AO45:AO46)-SUM(AP45:AP46)</f>
        <v>-4000</v>
      </c>
      <c r="AR45" s="104">
        <v>0</v>
      </c>
      <c r="AS45" s="105"/>
      <c r="AT45" s="183">
        <f>SUM(AQ45:AQ46)+SUM(AR45:AR46)-SUM(AS45:AS46)</f>
        <v>-4400</v>
      </c>
      <c r="AU45" s="104">
        <v>0</v>
      </c>
      <c r="AV45" s="105"/>
      <c r="AW45" s="173">
        <f>SUM(AT45:AT46)+SUM(AU45:AU46)-SUM(AV45:AV46)</f>
        <v>-4800</v>
      </c>
      <c r="AX45" s="104">
        <v>0</v>
      </c>
      <c r="AY45" s="105"/>
      <c r="AZ45" s="173">
        <f>SUM(AW45:AW46)+SUM(AX45:AX46)-SUM(AY45:AY46)</f>
        <v>-9000</v>
      </c>
      <c r="BA45" s="104">
        <v>0</v>
      </c>
      <c r="BB45" s="105"/>
      <c r="BC45" s="173">
        <f>SUM(AZ45:AZ46)+SUM(BA45:BA46)-SUM(BB45:BB46)</f>
        <v>-8200</v>
      </c>
      <c r="BD45" s="104">
        <v>0</v>
      </c>
      <c r="BE45" s="105"/>
      <c r="BF45" s="173">
        <f>SUM(BC45:BC46)+SUM(BD45:BD46)-SUM(BE45:BE46)</f>
        <v>-7400</v>
      </c>
      <c r="BG45" s="104">
        <v>0</v>
      </c>
      <c r="BH45" s="105"/>
      <c r="BI45" s="173">
        <f>SUM(BF45:BF46)+SUM(BG45:BG46)-SUM(BH45:BH46)</f>
        <v>-6600</v>
      </c>
      <c r="BJ45" s="104">
        <v>0</v>
      </c>
      <c r="BK45" s="105"/>
      <c r="BL45" s="173">
        <f>SUM(BI45:BI46)+SUM(BJ45:BJ46)-SUM(BK45:BK46)</f>
        <v>-5800</v>
      </c>
      <c r="BM45" s="104">
        <v>0</v>
      </c>
      <c r="BN45" s="105"/>
      <c r="BO45" s="173">
        <f>SUM(BL45:BL46)+SUM(BM45:BM46)-SUM(BN45:BN46)</f>
        <v>-5000</v>
      </c>
      <c r="BP45" s="104">
        <v>0</v>
      </c>
      <c r="BQ45" s="105"/>
      <c r="BR45" s="173">
        <f>SUM(BO45:BO46)+SUM(BP45:BP46)-SUM(BQ45:BQ46)</f>
        <v>-4200</v>
      </c>
      <c r="BS45" s="104">
        <v>0</v>
      </c>
      <c r="BT45" s="105"/>
      <c r="BU45" s="173">
        <f>SUM(BR45:BR46)+SUM(BS45:BS46)-SUM(BT45:BT46)</f>
        <v>-3400</v>
      </c>
      <c r="BV45" s="104">
        <v>0</v>
      </c>
      <c r="BW45" s="105"/>
      <c r="BX45" s="173">
        <f>SUM(BU45:BU46)+SUM(BV45:BV46)-SUM(BW45:BW46)</f>
        <v>-2600</v>
      </c>
      <c r="BY45" s="104">
        <v>0</v>
      </c>
      <c r="BZ45" s="105"/>
      <c r="CA45" s="173">
        <f>SUM(BX45:BX46)+SUM(BY45:BY46)-SUM(BZ45:BZ46)</f>
        <v>-1800</v>
      </c>
      <c r="CB45" s="104">
        <v>0</v>
      </c>
      <c r="CC45" s="105"/>
      <c r="CD45" s="173">
        <f>SUM(CA45:CA46)+SUM(CB45:CB46)-SUM(CC45:CC46)</f>
        <v>-1000</v>
      </c>
    </row>
    <row r="46" spans="1:82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53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84"/>
      <c r="AF46" s="104">
        <v>800</v>
      </c>
      <c r="AG46" s="105">
        <v>800</v>
      </c>
      <c r="AH46" s="184"/>
      <c r="AI46" s="104">
        <v>800</v>
      </c>
      <c r="AJ46" s="105">
        <v>800</v>
      </c>
      <c r="AK46" s="184"/>
      <c r="AL46" s="104">
        <v>800</v>
      </c>
      <c r="AM46" s="105"/>
      <c r="AN46" s="184"/>
      <c r="AO46" s="104">
        <v>800</v>
      </c>
      <c r="AP46" s="105">
        <v>800</v>
      </c>
      <c r="AQ46" s="184"/>
      <c r="AR46" s="104">
        <v>800</v>
      </c>
      <c r="AS46" s="105">
        <v>1200</v>
      </c>
      <c r="AT46" s="184"/>
      <c r="AU46" s="104">
        <v>800</v>
      </c>
      <c r="AV46" s="105">
        <v>1200</v>
      </c>
      <c r="AW46" s="175"/>
      <c r="AX46" s="104">
        <v>800</v>
      </c>
      <c r="AY46" s="105">
        <v>5000</v>
      </c>
      <c r="AZ46" s="175"/>
      <c r="BA46" s="104">
        <v>800</v>
      </c>
      <c r="BB46" s="105"/>
      <c r="BC46" s="175"/>
      <c r="BD46" s="104">
        <v>800</v>
      </c>
      <c r="BE46" s="105"/>
      <c r="BF46" s="175"/>
      <c r="BG46" s="104">
        <v>800</v>
      </c>
      <c r="BH46" s="105"/>
      <c r="BI46" s="175"/>
      <c r="BJ46" s="104">
        <v>800</v>
      </c>
      <c r="BK46" s="105"/>
      <c r="BL46" s="175"/>
      <c r="BM46" s="104">
        <v>800</v>
      </c>
      <c r="BN46" s="105"/>
      <c r="BO46" s="175"/>
      <c r="BP46" s="104">
        <v>800</v>
      </c>
      <c r="BQ46" s="105"/>
      <c r="BR46" s="175"/>
      <c r="BS46" s="104">
        <v>800</v>
      </c>
      <c r="BT46" s="105"/>
      <c r="BU46" s="175"/>
      <c r="BV46" s="104">
        <v>800</v>
      </c>
      <c r="BW46" s="105"/>
      <c r="BX46" s="175"/>
      <c r="BY46" s="104">
        <v>800</v>
      </c>
      <c r="BZ46" s="105"/>
      <c r="CA46" s="175"/>
      <c r="CB46" s="104">
        <v>800</v>
      </c>
      <c r="CC46" s="105"/>
      <c r="CD46" s="175"/>
    </row>
    <row r="47" spans="1:82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53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83">
        <f>SUM(AB47:AB48)+SUM(AC47:AC48)</f>
        <v>-1200</v>
      </c>
      <c r="AF47" s="104">
        <v>800</v>
      </c>
      <c r="AG47" s="105"/>
      <c r="AH47" s="183">
        <f>SUM(AE47:AE48)+SUM(AF47:AF48)</f>
        <v>-400</v>
      </c>
      <c r="AI47" s="104">
        <v>800</v>
      </c>
      <c r="AJ47" s="105"/>
      <c r="AK47" s="183">
        <f>SUM(AH47:AH48)+SUM(AI47:AI48)</f>
        <v>400</v>
      </c>
      <c r="AL47" s="104">
        <v>800</v>
      </c>
      <c r="AM47" s="105"/>
      <c r="AN47" s="183">
        <f>SUM(AK47:AK48)+SUM(AL47:AL48)</f>
        <v>1200</v>
      </c>
      <c r="AO47" s="104">
        <v>800</v>
      </c>
      <c r="AP47" s="105"/>
      <c r="AQ47" s="183">
        <f>SUM(AN47:AN48)+SUM(AO47:AO48)</f>
        <v>2000</v>
      </c>
      <c r="AR47" s="104">
        <v>800</v>
      </c>
      <c r="AS47" s="105"/>
      <c r="AT47" s="183">
        <f>SUM(AQ47:AQ48)+SUM(AR47:AR48)</f>
        <v>2800</v>
      </c>
      <c r="AU47" s="104">
        <v>800</v>
      </c>
      <c r="AV47" s="105"/>
      <c r="AW47" s="173">
        <f>SUM(AT47:AT48)+SUM(AU47:AU48)</f>
        <v>3600</v>
      </c>
      <c r="AX47" s="104">
        <v>800</v>
      </c>
      <c r="AY47" s="105"/>
      <c r="AZ47" s="173">
        <f>SUM(AW47:AW48)+SUM(AX47:AX48)</f>
        <v>4400</v>
      </c>
      <c r="BA47" s="104">
        <v>800</v>
      </c>
      <c r="BB47" s="105"/>
      <c r="BC47" s="173">
        <f>SUM(AZ47:AZ48)+SUM(BA47:BA48)</f>
        <v>5200</v>
      </c>
      <c r="BD47" s="104">
        <v>800</v>
      </c>
      <c r="BE47" s="105"/>
      <c r="BF47" s="173">
        <f>SUM(BC47:BC48)+SUM(BD47:BD48)</f>
        <v>6000</v>
      </c>
      <c r="BG47" s="104">
        <v>800</v>
      </c>
      <c r="BH47" s="105"/>
      <c r="BI47" s="173">
        <f>SUM(BF47:BF48)+SUM(BG47:BG48)</f>
        <v>6800</v>
      </c>
      <c r="BJ47" s="104">
        <v>800</v>
      </c>
      <c r="BK47" s="169">
        <v>10000</v>
      </c>
      <c r="BL47" s="173">
        <f>SUM(BI47:BI48)+SUM(BJ47:BJ48)-BK47</f>
        <v>-2400</v>
      </c>
      <c r="BM47" s="104">
        <v>800</v>
      </c>
      <c r="BN47" s="105"/>
      <c r="BO47" s="173">
        <f>SUM(BL47:BL48)+SUM(BM47:BM48)</f>
        <v>-1600</v>
      </c>
      <c r="BP47" s="104">
        <v>800</v>
      </c>
      <c r="BQ47" s="105"/>
      <c r="BR47" s="173">
        <f>SUM(BO47:BO48)+SUM(BP47:BP48)</f>
        <v>-800</v>
      </c>
      <c r="BS47" s="104">
        <v>800</v>
      </c>
      <c r="BT47" s="105"/>
      <c r="BU47" s="173">
        <f>SUM(BR47:BR48)+SUM(BS47:BS48)</f>
        <v>0</v>
      </c>
      <c r="BV47" s="104">
        <v>800</v>
      </c>
      <c r="BW47" s="105"/>
      <c r="BX47" s="173">
        <f>SUM(BU47:BU48)+SUM(BV47:BV48)</f>
        <v>800</v>
      </c>
      <c r="BY47" s="104">
        <v>800</v>
      </c>
      <c r="BZ47" s="105"/>
      <c r="CA47" s="173">
        <f>SUM(BX47:BX48)+SUM(BY47:BY48)</f>
        <v>1600</v>
      </c>
      <c r="CB47" s="104">
        <v>800</v>
      </c>
      <c r="CC47" s="105"/>
      <c r="CD47" s="173">
        <f>SUM(CA47:CA48)+SUM(CB47:CB48)</f>
        <v>2400</v>
      </c>
    </row>
    <row r="48" spans="1:82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53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84"/>
      <c r="AF48" s="104">
        <v>0</v>
      </c>
      <c r="AG48" s="105"/>
      <c r="AH48" s="184"/>
      <c r="AI48" s="104">
        <v>0</v>
      </c>
      <c r="AJ48" s="105"/>
      <c r="AK48" s="184"/>
      <c r="AL48" s="104">
        <v>0</v>
      </c>
      <c r="AM48" s="105"/>
      <c r="AN48" s="184"/>
      <c r="AO48" s="104">
        <v>0</v>
      </c>
      <c r="AP48" s="105"/>
      <c r="AQ48" s="184"/>
      <c r="AR48" s="104">
        <v>0</v>
      </c>
      <c r="AS48" s="105"/>
      <c r="AT48" s="184"/>
      <c r="AU48" s="104">
        <v>0</v>
      </c>
      <c r="AV48" s="105"/>
      <c r="AW48" s="175"/>
      <c r="AX48" s="104">
        <v>0</v>
      </c>
      <c r="AY48" s="105"/>
      <c r="AZ48" s="175"/>
      <c r="BA48" s="104">
        <v>0</v>
      </c>
      <c r="BB48" s="105"/>
      <c r="BC48" s="175"/>
      <c r="BD48" s="104">
        <v>0</v>
      </c>
      <c r="BE48" s="105"/>
      <c r="BF48" s="175"/>
      <c r="BG48" s="104">
        <v>0</v>
      </c>
      <c r="BH48" s="105"/>
      <c r="BI48" s="175"/>
      <c r="BJ48" s="104">
        <v>0</v>
      </c>
      <c r="BK48" s="170"/>
      <c r="BL48" s="175"/>
      <c r="BM48" s="104">
        <v>0</v>
      </c>
      <c r="BN48" s="105"/>
      <c r="BO48" s="175"/>
      <c r="BP48" s="104">
        <v>0</v>
      </c>
      <c r="BQ48" s="105"/>
      <c r="BR48" s="175"/>
      <c r="BS48" s="104">
        <v>0</v>
      </c>
      <c r="BT48" s="105"/>
      <c r="BU48" s="175"/>
      <c r="BV48" s="104">
        <v>0</v>
      </c>
      <c r="BW48" s="105"/>
      <c r="BX48" s="175"/>
      <c r="BY48" s="104">
        <v>0</v>
      </c>
      <c r="BZ48" s="105"/>
      <c r="CA48" s="175"/>
      <c r="CB48" s="104">
        <v>0</v>
      </c>
      <c r="CC48" s="105"/>
      <c r="CD48" s="175"/>
    </row>
    <row r="49" spans="1:82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53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83">
        <f>SUM(AB49:AB50)+SUM(AC49:AC50)-SUM(AD49:AD50)</f>
        <v>32400</v>
      </c>
      <c r="AF49" s="104">
        <v>800</v>
      </c>
      <c r="AG49" s="105"/>
      <c r="AH49" s="183">
        <f>SUM(AE49:AE50)+SUM(AF49:AF50)-SUM(AG49:AG50)</f>
        <v>33200</v>
      </c>
      <c r="AI49" s="104">
        <v>800</v>
      </c>
      <c r="AJ49" s="105"/>
      <c r="AK49" s="183">
        <f>SUM(AH49:AH50)+SUM(AI49:AI50)-SUM(AJ49:AJ50)</f>
        <v>34000</v>
      </c>
      <c r="AL49" s="104">
        <v>800</v>
      </c>
      <c r="AM49" s="105"/>
      <c r="AN49" s="183">
        <f>SUM(AK49:AK50)+SUM(AL49:AL50)-SUM(AM49:AM50)</f>
        <v>34800</v>
      </c>
      <c r="AO49" s="104">
        <v>800</v>
      </c>
      <c r="AP49" s="105"/>
      <c r="AQ49" s="183">
        <f>SUM(AN49:AN50)+SUM(AO49:AO50)-SUM(AP49:AP50)</f>
        <v>35600</v>
      </c>
      <c r="AR49" s="104">
        <v>800</v>
      </c>
      <c r="AS49" s="105"/>
      <c r="AT49" s="183">
        <f>SUM(AQ49:AQ50)+SUM(AR49:AR50)-SUM(AS49:AS50)</f>
        <v>36400</v>
      </c>
      <c r="AU49" s="104">
        <v>800</v>
      </c>
      <c r="AV49" s="105"/>
      <c r="AW49" s="173">
        <f>SUM(AT49:AT50)+SUM(AU49:AU50)-SUM(AV49:AV50)</f>
        <v>37200</v>
      </c>
      <c r="AX49" s="104">
        <v>800</v>
      </c>
      <c r="AY49" s="105"/>
      <c r="AZ49" s="173">
        <f>SUM(AW49:AW50)+SUM(AX49:AX50)-SUM(AY49:AY50)</f>
        <v>38000</v>
      </c>
      <c r="BA49" s="104">
        <v>800</v>
      </c>
      <c r="BB49" s="105"/>
      <c r="BC49" s="173">
        <f>SUM(AZ49:AZ50)+SUM(BA49:BA50)-SUM(BB49:BB50)</f>
        <v>38800</v>
      </c>
      <c r="BD49" s="104">
        <v>800</v>
      </c>
      <c r="BE49" s="105"/>
      <c r="BF49" s="173">
        <f>SUM(BC49:BC50)+SUM(BD49:BD50)-SUM(BE49:BE50)</f>
        <v>39600</v>
      </c>
      <c r="BG49" s="104">
        <v>800</v>
      </c>
      <c r="BH49" s="105"/>
      <c r="BI49" s="173">
        <f>SUM(BF49:BF50)+SUM(BG49:BG50)-SUM(BH49:BH50)</f>
        <v>40400</v>
      </c>
      <c r="BJ49" s="104">
        <v>800</v>
      </c>
      <c r="BK49" s="105"/>
      <c r="BL49" s="173">
        <f>SUM(BI49:BI50)+SUM(BJ49:BJ50)-SUM(BK49:BK50)</f>
        <v>41200</v>
      </c>
      <c r="BM49" s="104">
        <v>800</v>
      </c>
      <c r="BN49" s="169">
        <v>41200</v>
      </c>
      <c r="BO49" s="173">
        <f>SUM(BL49:BL50)+SUM(BM49:BM50)-SUM(BN49:BN50)</f>
        <v>800</v>
      </c>
      <c r="BP49" s="104">
        <v>800</v>
      </c>
      <c r="BQ49" s="169"/>
      <c r="BR49" s="173">
        <f>SUM(BO49:BO50)+SUM(BP49:BP50)-SUM(BQ49:BQ50)</f>
        <v>1600</v>
      </c>
      <c r="BS49" s="104">
        <v>800</v>
      </c>
      <c r="BT49" s="169"/>
      <c r="BU49" s="173">
        <f>SUM(BR49:BR50)+SUM(BS49:BS50)-SUM(BT49:BT50)</f>
        <v>2400</v>
      </c>
      <c r="BV49" s="104">
        <v>800</v>
      </c>
      <c r="BW49" s="169"/>
      <c r="BX49" s="173">
        <f>SUM(BU49:BU50)+SUM(BV49:BV50)-SUM(BW49:BW50)</f>
        <v>3200</v>
      </c>
      <c r="BY49" s="104">
        <v>800</v>
      </c>
      <c r="BZ49" s="169"/>
      <c r="CA49" s="173">
        <f>SUM(BX49:BX50)+SUM(BY49:BY50)-SUM(BZ49:BZ50)</f>
        <v>4000</v>
      </c>
      <c r="CB49" s="104">
        <v>800</v>
      </c>
      <c r="CC49" s="169"/>
      <c r="CD49" s="173">
        <f>SUM(CA49:CA50)+SUM(CB49:CB50)-SUM(CC49:CC50)</f>
        <v>4800</v>
      </c>
    </row>
    <row r="50" spans="1:82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53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84"/>
      <c r="AF50" s="104">
        <v>0</v>
      </c>
      <c r="AG50" s="105"/>
      <c r="AH50" s="184"/>
      <c r="AI50" s="104">
        <v>0</v>
      </c>
      <c r="AJ50" s="105"/>
      <c r="AK50" s="184"/>
      <c r="AL50" s="104">
        <v>0</v>
      </c>
      <c r="AM50" s="105"/>
      <c r="AN50" s="184"/>
      <c r="AO50" s="104">
        <v>0</v>
      </c>
      <c r="AP50" s="105"/>
      <c r="AQ50" s="184"/>
      <c r="AR50" s="104">
        <v>0</v>
      </c>
      <c r="AS50" s="105"/>
      <c r="AT50" s="184"/>
      <c r="AU50" s="104">
        <v>0</v>
      </c>
      <c r="AV50" s="105"/>
      <c r="AW50" s="175"/>
      <c r="AX50" s="104">
        <v>0</v>
      </c>
      <c r="AY50" s="105"/>
      <c r="AZ50" s="175"/>
      <c r="BA50" s="104">
        <v>0</v>
      </c>
      <c r="BB50" s="105"/>
      <c r="BC50" s="175"/>
      <c r="BD50" s="104">
        <v>0</v>
      </c>
      <c r="BE50" s="105"/>
      <c r="BF50" s="175"/>
      <c r="BG50" s="104">
        <v>0</v>
      </c>
      <c r="BH50" s="105"/>
      <c r="BI50" s="175"/>
      <c r="BJ50" s="104">
        <v>0</v>
      </c>
      <c r="BK50" s="105"/>
      <c r="BL50" s="175"/>
      <c r="BM50" s="104">
        <v>0</v>
      </c>
      <c r="BN50" s="170"/>
      <c r="BO50" s="175"/>
      <c r="BP50" s="104">
        <v>0</v>
      </c>
      <c r="BQ50" s="170"/>
      <c r="BR50" s="175"/>
      <c r="BS50" s="104">
        <v>0</v>
      </c>
      <c r="BT50" s="170"/>
      <c r="BU50" s="175"/>
      <c r="BV50" s="104">
        <v>0</v>
      </c>
      <c r="BW50" s="170"/>
      <c r="BX50" s="175"/>
      <c r="BY50" s="104">
        <v>0</v>
      </c>
      <c r="BZ50" s="170"/>
      <c r="CA50" s="175"/>
      <c r="CB50" s="104">
        <v>0</v>
      </c>
      <c r="CC50" s="170"/>
      <c r="CD50" s="175"/>
    </row>
    <row r="51" spans="1:82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8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53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89">AE51+AF51-AG51</f>
        <v>1600</v>
      </c>
      <c r="AI51" s="99">
        <v>800</v>
      </c>
      <c r="AJ51" s="98">
        <v>4800</v>
      </c>
      <c r="AK51" s="102">
        <f t="shared" ref="AK51:AK52" si="90">AH51+AI51-AJ51</f>
        <v>-2400</v>
      </c>
      <c r="AL51" s="99">
        <v>800</v>
      </c>
      <c r="AM51" s="98"/>
      <c r="AN51" s="102">
        <f t="shared" ref="AN51:AN52" si="91">AK51+AL51-AM51</f>
        <v>-1600</v>
      </c>
      <c r="AO51" s="99">
        <v>800</v>
      </c>
      <c r="AP51" s="113"/>
      <c r="AQ51" s="102">
        <f t="shared" ref="AQ51:AQ52" si="92">AN51+AO51-AP51</f>
        <v>-800</v>
      </c>
      <c r="AR51" s="99">
        <v>800</v>
      </c>
      <c r="AS51" s="113"/>
      <c r="AT51" s="102">
        <f t="shared" ref="AT51:AT52" si="93">AQ51+AR51-AS51</f>
        <v>0</v>
      </c>
      <c r="AU51" s="99">
        <v>800</v>
      </c>
      <c r="AV51" s="113"/>
      <c r="AW51" s="102">
        <f t="shared" ref="AW51:AW52" si="94">AT51+AU51-AV51</f>
        <v>800</v>
      </c>
      <c r="AX51" s="99">
        <v>800</v>
      </c>
      <c r="AY51" s="113">
        <v>4800</v>
      </c>
      <c r="AZ51" s="102">
        <f t="shared" ref="AZ51:AZ52" si="95">AW51+AX51-AY51</f>
        <v>-3200</v>
      </c>
      <c r="BA51" s="99">
        <v>800</v>
      </c>
      <c r="BB51" s="113"/>
      <c r="BC51" s="102">
        <f t="shared" ref="BC51:BC52" si="96">AZ51+BA51-BB51</f>
        <v>-2400</v>
      </c>
      <c r="BD51" s="99">
        <v>800</v>
      </c>
      <c r="BE51" s="113"/>
      <c r="BF51" s="102">
        <f t="shared" ref="BF51:BF52" si="97">BC51+BD51-BE51</f>
        <v>-1600</v>
      </c>
      <c r="BG51" s="99">
        <v>800</v>
      </c>
      <c r="BH51" s="113"/>
      <c r="BI51" s="102">
        <f t="shared" ref="BI51:BI52" si="98">BF51+BG51-BH51</f>
        <v>-800</v>
      </c>
      <c r="BJ51" s="99">
        <v>800</v>
      </c>
      <c r="BK51" s="113"/>
      <c r="BL51" s="102">
        <f t="shared" ref="BL51" si="99">BI51+BJ51-BK51</f>
        <v>0</v>
      </c>
      <c r="BM51" s="99">
        <v>800</v>
      </c>
      <c r="BN51" s="113"/>
      <c r="BO51" s="102">
        <f t="shared" ref="BO51:BO52" si="100">BL51+BM51-BN51</f>
        <v>800</v>
      </c>
      <c r="BP51" s="99">
        <v>800</v>
      </c>
      <c r="BQ51" s="113"/>
      <c r="BR51" s="102">
        <f t="shared" ref="BR51:BR52" si="101">BO51+BP51-BQ51</f>
        <v>1600</v>
      </c>
      <c r="BS51" s="99">
        <v>800</v>
      </c>
      <c r="BT51" s="113"/>
      <c r="BU51" s="102">
        <f t="shared" ref="BU51:BU52" si="102">BR51+BS51-BT51</f>
        <v>2400</v>
      </c>
      <c r="BV51" s="99">
        <v>800</v>
      </c>
      <c r="BW51" s="113"/>
      <c r="BX51" s="102">
        <f t="shared" ref="BX51:BX52" si="103">BU51+BV51-BW51</f>
        <v>3200</v>
      </c>
      <c r="BY51" s="99">
        <v>800</v>
      </c>
      <c r="BZ51" s="113">
        <v>10800</v>
      </c>
      <c r="CA51" s="102">
        <f t="shared" ref="CA51:CA52" si="104">BX51+BY51-BZ51</f>
        <v>-6800</v>
      </c>
      <c r="CB51" s="99">
        <v>800</v>
      </c>
      <c r="CC51" s="113"/>
      <c r="CD51" s="102">
        <f t="shared" ref="CD51:CD52" si="105">CA51+CB51-CC51</f>
        <v>-6000</v>
      </c>
    </row>
    <row r="52" spans="1:82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88"/>
        <v>47</v>
      </c>
      <c r="I52" s="5">
        <f t="shared" si="2"/>
        <v>47000</v>
      </c>
      <c r="J52" s="20">
        <v>38000</v>
      </c>
      <c r="K52" s="20"/>
      <c r="L52" s="21">
        <f t="shared" si="53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89"/>
        <v>10200</v>
      </c>
      <c r="AI52" s="104">
        <v>800</v>
      </c>
      <c r="AJ52" s="105"/>
      <c r="AK52" s="106">
        <f t="shared" si="90"/>
        <v>11000</v>
      </c>
      <c r="AL52" s="104">
        <v>800</v>
      </c>
      <c r="AM52" s="105"/>
      <c r="AN52" s="106">
        <f t="shared" si="91"/>
        <v>11800</v>
      </c>
      <c r="AO52" s="104">
        <v>800</v>
      </c>
      <c r="AP52" s="105"/>
      <c r="AQ52" s="106">
        <f t="shared" si="92"/>
        <v>12600</v>
      </c>
      <c r="AR52" s="104">
        <v>800</v>
      </c>
      <c r="AS52" s="105"/>
      <c r="AT52" s="106">
        <f t="shared" si="93"/>
        <v>13400</v>
      </c>
      <c r="AU52" s="104">
        <v>800</v>
      </c>
      <c r="AV52" s="105"/>
      <c r="AW52" s="106">
        <f t="shared" si="94"/>
        <v>14200</v>
      </c>
      <c r="AX52" s="104">
        <v>800</v>
      </c>
      <c r="AY52" s="105"/>
      <c r="AZ52" s="106">
        <f t="shared" si="95"/>
        <v>15000</v>
      </c>
      <c r="BA52" s="104">
        <v>800</v>
      </c>
      <c r="BB52" s="105"/>
      <c r="BC52" s="106">
        <f t="shared" si="96"/>
        <v>15800</v>
      </c>
      <c r="BD52" s="104">
        <v>800</v>
      </c>
      <c r="BE52" s="105">
        <f>1000+4000</f>
        <v>5000</v>
      </c>
      <c r="BF52" s="106">
        <f t="shared" si="97"/>
        <v>11600</v>
      </c>
      <c r="BG52" s="104">
        <v>800</v>
      </c>
      <c r="BH52" s="105">
        <v>3000</v>
      </c>
      <c r="BI52" s="106">
        <f t="shared" si="98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100"/>
        <v>-1600</v>
      </c>
      <c r="BP52" s="104">
        <v>800</v>
      </c>
      <c r="BQ52" s="105"/>
      <c r="BR52" s="106">
        <f t="shared" si="101"/>
        <v>-800</v>
      </c>
      <c r="BS52" s="104">
        <v>800</v>
      </c>
      <c r="BT52" s="105"/>
      <c r="BU52" s="106">
        <f t="shared" si="102"/>
        <v>0</v>
      </c>
      <c r="BV52" s="104">
        <v>800</v>
      </c>
      <c r="BW52" s="105"/>
      <c r="BX52" s="106">
        <f t="shared" si="103"/>
        <v>800</v>
      </c>
      <c r="BY52" s="104">
        <v>800</v>
      </c>
      <c r="BZ52" s="105"/>
      <c r="CA52" s="106">
        <f t="shared" si="104"/>
        <v>1600</v>
      </c>
      <c r="CB52" s="104">
        <v>800</v>
      </c>
      <c r="CC52" s="105"/>
      <c r="CD52" s="106">
        <f t="shared" si="105"/>
        <v>2400</v>
      </c>
    </row>
    <row r="53" spans="1:82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8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53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  <c r="CB53" s="99">
        <v>800</v>
      </c>
      <c r="CC53" s="113"/>
      <c r="CD53" s="102">
        <f>CA53+CB53-CC53</f>
        <v>2000</v>
      </c>
    </row>
    <row r="54" spans="1:82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8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53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89"/>
        <v>800</v>
      </c>
      <c r="AI54" s="99">
        <v>800</v>
      </c>
      <c r="AJ54" s="98">
        <v>1600</v>
      </c>
      <c r="AK54" s="102">
        <f t="shared" ref="AK54:AK100" si="106">AH54+AI54-AJ54</f>
        <v>0</v>
      </c>
      <c r="AL54" s="99">
        <v>800</v>
      </c>
      <c r="AM54" s="98"/>
      <c r="AN54" s="102">
        <f t="shared" ref="AN54:AN100" si="107">AK54+AL54-AM54</f>
        <v>800</v>
      </c>
      <c r="AO54" s="99">
        <v>800</v>
      </c>
      <c r="AP54" s="113">
        <v>1600</v>
      </c>
      <c r="AQ54" s="102">
        <f t="shared" ref="AQ54:AQ100" si="108">AN54+AO54-AP54</f>
        <v>0</v>
      </c>
      <c r="AR54" s="99">
        <v>800</v>
      </c>
      <c r="AS54" s="113"/>
      <c r="AT54" s="102">
        <f t="shared" ref="AT54:AT100" si="109">AQ54+AR54-AS54</f>
        <v>800</v>
      </c>
      <c r="AU54" s="99">
        <v>800</v>
      </c>
      <c r="AV54" s="113">
        <v>1600</v>
      </c>
      <c r="AW54" s="102">
        <f t="shared" ref="AW54:AW100" si="110">AT54+AU54-AV54</f>
        <v>0</v>
      </c>
      <c r="AX54" s="99">
        <v>800</v>
      </c>
      <c r="AY54" s="113"/>
      <c r="AZ54" s="102">
        <f t="shared" ref="AZ54:AZ100" si="111">AW54+AX54-AY54</f>
        <v>800</v>
      </c>
      <c r="BA54" s="99">
        <v>800</v>
      </c>
      <c r="BB54" s="113"/>
      <c r="BC54" s="102">
        <f t="shared" ref="BC54:BC89" si="112">AZ54+BA54-BB54</f>
        <v>1600</v>
      </c>
      <c r="BD54" s="99">
        <v>800</v>
      </c>
      <c r="BE54" s="113"/>
      <c r="BF54" s="102">
        <f t="shared" ref="BF54:BF89" si="113">BC54+BD54-BE54</f>
        <v>2400</v>
      </c>
      <c r="BG54" s="99">
        <v>800</v>
      </c>
      <c r="BH54" s="113">
        <v>4000</v>
      </c>
      <c r="BI54" s="102">
        <f t="shared" ref="BI54:BI89" si="114">BF54+BG54-BH54</f>
        <v>-800</v>
      </c>
      <c r="BJ54" s="99">
        <v>800</v>
      </c>
      <c r="BK54" s="113"/>
      <c r="BL54" s="102">
        <f t="shared" ref="BL54:BL89" si="115">BI54+BJ54-BK54</f>
        <v>0</v>
      </c>
      <c r="BM54" s="99">
        <v>800</v>
      </c>
      <c r="BN54" s="113"/>
      <c r="BO54" s="102">
        <f t="shared" ref="BO54:BO89" si="116">BL54+BM54-BN54</f>
        <v>800</v>
      </c>
      <c r="BP54" s="99">
        <v>800</v>
      </c>
      <c r="BQ54" s="113">
        <v>800</v>
      </c>
      <c r="BR54" s="102">
        <f t="shared" ref="BR54:BR89" si="117">BO54+BP54-BQ54</f>
        <v>800</v>
      </c>
      <c r="BS54" s="99">
        <v>800</v>
      </c>
      <c r="BT54" s="113">
        <v>1600</v>
      </c>
      <c r="BU54" s="102">
        <f t="shared" ref="BU54:BU89" si="118">BR54+BS54-BT54</f>
        <v>0</v>
      </c>
      <c r="BV54" s="99">
        <v>800</v>
      </c>
      <c r="BW54" s="113">
        <v>800</v>
      </c>
      <c r="BX54" s="102">
        <f t="shared" ref="BX54:BX89" si="119">BU54+BV54-BW54</f>
        <v>0</v>
      </c>
      <c r="BY54" s="99">
        <v>800</v>
      </c>
      <c r="BZ54" s="113"/>
      <c r="CA54" s="102">
        <f t="shared" ref="CA54:CA89" si="120">BX54+BY54-BZ54</f>
        <v>800</v>
      </c>
      <c r="CB54" s="99">
        <v>800</v>
      </c>
      <c r="CC54" s="113">
        <v>800</v>
      </c>
      <c r="CD54" s="102">
        <f t="shared" ref="CD54:CD89" si="121">CA54+CB54-CC54</f>
        <v>800</v>
      </c>
    </row>
    <row r="55" spans="1:82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8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53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89"/>
        <v>28200</v>
      </c>
      <c r="AI55" s="99">
        <v>800</v>
      </c>
      <c r="AJ55" s="98"/>
      <c r="AK55" s="102">
        <f t="shared" si="106"/>
        <v>29000</v>
      </c>
      <c r="AL55" s="99">
        <v>800</v>
      </c>
      <c r="AM55" s="98"/>
      <c r="AN55" s="102">
        <f t="shared" si="107"/>
        <v>29800</v>
      </c>
      <c r="AO55" s="99">
        <v>800</v>
      </c>
      <c r="AP55" s="113"/>
      <c r="AQ55" s="102">
        <f t="shared" si="108"/>
        <v>30600</v>
      </c>
      <c r="AR55" s="99">
        <v>800</v>
      </c>
      <c r="AS55" s="113">
        <v>1000</v>
      </c>
      <c r="AT55" s="102">
        <f t="shared" si="109"/>
        <v>30400</v>
      </c>
      <c r="AU55" s="99">
        <v>800</v>
      </c>
      <c r="AV55" s="113"/>
      <c r="AW55" s="102">
        <f t="shared" si="110"/>
        <v>31200</v>
      </c>
      <c r="AX55" s="99">
        <v>800</v>
      </c>
      <c r="AY55" s="113"/>
      <c r="AZ55" s="102">
        <f t="shared" si="111"/>
        <v>32000</v>
      </c>
      <c r="BA55" s="99">
        <v>800</v>
      </c>
      <c r="BB55" s="113"/>
      <c r="BC55" s="102">
        <f t="shared" si="112"/>
        <v>32800</v>
      </c>
      <c r="BD55" s="99">
        <v>800</v>
      </c>
      <c r="BE55" s="113">
        <v>2000</v>
      </c>
      <c r="BF55" s="102">
        <f t="shared" si="113"/>
        <v>31600</v>
      </c>
      <c r="BG55" s="99">
        <v>800</v>
      </c>
      <c r="BH55" s="113">
        <v>1000</v>
      </c>
      <c r="BI55" s="102">
        <f t="shared" si="114"/>
        <v>31400</v>
      </c>
      <c r="BJ55" s="99">
        <v>800</v>
      </c>
      <c r="BK55" s="113">
        <v>2000</v>
      </c>
      <c r="BL55" s="102">
        <f t="shared" si="115"/>
        <v>30200</v>
      </c>
      <c r="BM55" s="99">
        <v>800</v>
      </c>
      <c r="BN55" s="113"/>
      <c r="BO55" s="102">
        <f t="shared" si="116"/>
        <v>31000</v>
      </c>
      <c r="BP55" s="99">
        <v>800</v>
      </c>
      <c r="BQ55" s="113"/>
      <c r="BR55" s="102">
        <f t="shared" si="117"/>
        <v>31800</v>
      </c>
      <c r="BS55" s="99">
        <v>800</v>
      </c>
      <c r="BT55" s="113"/>
      <c r="BU55" s="102">
        <f t="shared" si="118"/>
        <v>32600</v>
      </c>
      <c r="BV55" s="99">
        <v>800</v>
      </c>
      <c r="BW55" s="113"/>
      <c r="BX55" s="102">
        <f t="shared" si="119"/>
        <v>33400</v>
      </c>
      <c r="BY55" s="99">
        <v>800</v>
      </c>
      <c r="BZ55" s="113"/>
      <c r="CA55" s="102">
        <f t="shared" si="120"/>
        <v>34200</v>
      </c>
      <c r="CB55" s="99">
        <v>800</v>
      </c>
      <c r="CC55" s="113"/>
      <c r="CD55" s="102">
        <f t="shared" si="121"/>
        <v>35000</v>
      </c>
    </row>
    <row r="56" spans="1:82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8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53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89"/>
        <v>-1600</v>
      </c>
      <c r="AI56" s="99">
        <v>800</v>
      </c>
      <c r="AJ56" s="98"/>
      <c r="AK56" s="102">
        <f t="shared" si="106"/>
        <v>-800</v>
      </c>
      <c r="AL56" s="99">
        <v>800</v>
      </c>
      <c r="AM56" s="98"/>
      <c r="AN56" s="102">
        <f t="shared" si="107"/>
        <v>0</v>
      </c>
      <c r="AO56" s="99">
        <v>800</v>
      </c>
      <c r="AP56" s="113">
        <v>2400</v>
      </c>
      <c r="AQ56" s="102">
        <f t="shared" si="108"/>
        <v>-1600</v>
      </c>
      <c r="AR56" s="99">
        <v>800</v>
      </c>
      <c r="AS56" s="113"/>
      <c r="AT56" s="102">
        <f t="shared" si="109"/>
        <v>-800</v>
      </c>
      <c r="AU56" s="99">
        <v>800</v>
      </c>
      <c r="AV56" s="113"/>
      <c r="AW56" s="102">
        <f t="shared" si="110"/>
        <v>0</v>
      </c>
      <c r="AX56" s="99">
        <v>800</v>
      </c>
      <c r="AY56" s="113">
        <v>2400</v>
      </c>
      <c r="AZ56" s="102">
        <f t="shared" si="111"/>
        <v>-1600</v>
      </c>
      <c r="BA56" s="99">
        <v>800</v>
      </c>
      <c r="BB56" s="113"/>
      <c r="BC56" s="102">
        <f t="shared" si="112"/>
        <v>-800</v>
      </c>
      <c r="BD56" s="99">
        <v>800</v>
      </c>
      <c r="BE56" s="113"/>
      <c r="BF56" s="102">
        <f t="shared" si="113"/>
        <v>0</v>
      </c>
      <c r="BG56" s="99">
        <v>800</v>
      </c>
      <c r="BH56" s="113">
        <v>2400</v>
      </c>
      <c r="BI56" s="102">
        <f t="shared" si="114"/>
        <v>-1600</v>
      </c>
      <c r="BJ56" s="99">
        <v>800</v>
      </c>
      <c r="BK56" s="113"/>
      <c r="BL56" s="102">
        <f t="shared" si="115"/>
        <v>-800</v>
      </c>
      <c r="BM56" s="99">
        <v>800</v>
      </c>
      <c r="BN56" s="113"/>
      <c r="BO56" s="102">
        <f t="shared" si="116"/>
        <v>0</v>
      </c>
      <c r="BP56" s="99">
        <v>800</v>
      </c>
      <c r="BQ56" s="113"/>
      <c r="BR56" s="102">
        <f t="shared" si="117"/>
        <v>800</v>
      </c>
      <c r="BS56" s="99">
        <v>800</v>
      </c>
      <c r="BT56" s="113">
        <v>2400</v>
      </c>
      <c r="BU56" s="102">
        <f t="shared" si="118"/>
        <v>-800</v>
      </c>
      <c r="BV56" s="99">
        <v>800</v>
      </c>
      <c r="BW56" s="113"/>
      <c r="BX56" s="102">
        <f t="shared" si="119"/>
        <v>0</v>
      </c>
      <c r="BY56" s="99">
        <v>800</v>
      </c>
      <c r="BZ56" s="113"/>
      <c r="CA56" s="102">
        <f t="shared" si="120"/>
        <v>800</v>
      </c>
      <c r="CB56" s="99">
        <v>800</v>
      </c>
      <c r="CC56" s="113">
        <v>2400</v>
      </c>
      <c r="CD56" s="102">
        <f t="shared" si="121"/>
        <v>-800</v>
      </c>
    </row>
    <row r="57" spans="1:82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88"/>
        <v>53</v>
      </c>
      <c r="I57" s="1">
        <f t="shared" si="2"/>
        <v>53000</v>
      </c>
      <c r="J57" s="17">
        <f>53000</f>
        <v>53000</v>
      </c>
      <c r="K57" s="17"/>
      <c r="L57" s="18">
        <f t="shared" si="53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89"/>
        <v>300</v>
      </c>
      <c r="AI57" s="99">
        <v>800</v>
      </c>
      <c r="AJ57" s="98"/>
      <c r="AK57" s="102">
        <f t="shared" si="106"/>
        <v>1100</v>
      </c>
      <c r="AL57" s="99">
        <v>800</v>
      </c>
      <c r="AM57" s="98"/>
      <c r="AN57" s="102">
        <f t="shared" si="107"/>
        <v>1900</v>
      </c>
      <c r="AO57" s="99">
        <v>800</v>
      </c>
      <c r="AP57" s="113"/>
      <c r="AQ57" s="102">
        <f t="shared" si="108"/>
        <v>2700</v>
      </c>
      <c r="AR57" s="99">
        <v>800</v>
      </c>
      <c r="AS57" s="113"/>
      <c r="AT57" s="102">
        <f t="shared" si="109"/>
        <v>3500</v>
      </c>
      <c r="AU57" s="99">
        <v>800</v>
      </c>
      <c r="AV57" s="113"/>
      <c r="AW57" s="102">
        <f t="shared" si="110"/>
        <v>4300</v>
      </c>
      <c r="AX57" s="99">
        <v>800</v>
      </c>
      <c r="AY57" s="113">
        <v>5100</v>
      </c>
      <c r="AZ57" s="102">
        <f t="shared" si="111"/>
        <v>0</v>
      </c>
      <c r="BA57" s="99">
        <v>800</v>
      </c>
      <c r="BB57" s="113"/>
      <c r="BC57" s="102">
        <f t="shared" si="112"/>
        <v>800</v>
      </c>
      <c r="BD57" s="99">
        <v>800</v>
      </c>
      <c r="BE57" s="113"/>
      <c r="BF57" s="102">
        <f t="shared" si="113"/>
        <v>1600</v>
      </c>
      <c r="BG57" s="99">
        <v>800</v>
      </c>
      <c r="BH57" s="113"/>
      <c r="BI57" s="102">
        <f t="shared" si="114"/>
        <v>2400</v>
      </c>
      <c r="BJ57" s="99">
        <v>800</v>
      </c>
      <c r="BK57" s="113">
        <v>3200</v>
      </c>
      <c r="BL57" s="102">
        <f t="shared" si="115"/>
        <v>0</v>
      </c>
      <c r="BM57" s="99">
        <v>800</v>
      </c>
      <c r="BN57" s="113"/>
      <c r="BO57" s="102">
        <f t="shared" si="116"/>
        <v>800</v>
      </c>
      <c r="BP57" s="99">
        <v>800</v>
      </c>
      <c r="BQ57" s="113"/>
      <c r="BR57" s="102">
        <f t="shared" si="117"/>
        <v>1600</v>
      </c>
      <c r="BS57" s="99">
        <v>800</v>
      </c>
      <c r="BT57" s="113">
        <v>3200</v>
      </c>
      <c r="BU57" s="102">
        <f t="shared" si="118"/>
        <v>-800</v>
      </c>
      <c r="BV57" s="99">
        <v>800</v>
      </c>
      <c r="BW57" s="113"/>
      <c r="BX57" s="102">
        <f t="shared" si="119"/>
        <v>0</v>
      </c>
      <c r="BY57" s="99">
        <v>800</v>
      </c>
      <c r="BZ57" s="113"/>
      <c r="CA57" s="102">
        <f t="shared" si="120"/>
        <v>800</v>
      </c>
      <c r="CB57" s="99">
        <v>800</v>
      </c>
      <c r="CC57" s="113"/>
      <c r="CD57" s="102">
        <f t="shared" si="121"/>
        <v>1600</v>
      </c>
    </row>
    <row r="58" spans="1:82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88"/>
        <v>21</v>
      </c>
      <c r="I58" s="1">
        <f t="shared" si="2"/>
        <v>21000</v>
      </c>
      <c r="J58" s="17"/>
      <c r="K58" s="17"/>
      <c r="L58" s="18">
        <f t="shared" si="53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89"/>
        <v>6400</v>
      </c>
      <c r="AI58" s="99">
        <v>800</v>
      </c>
      <c r="AJ58" s="98"/>
      <c r="AK58" s="102">
        <f t="shared" si="106"/>
        <v>7200</v>
      </c>
      <c r="AL58" s="99">
        <v>800</v>
      </c>
      <c r="AM58" s="98"/>
      <c r="AN58" s="102">
        <f t="shared" si="107"/>
        <v>8000</v>
      </c>
      <c r="AO58" s="99">
        <v>800</v>
      </c>
      <c r="AP58" s="113"/>
      <c r="AQ58" s="102">
        <f t="shared" si="108"/>
        <v>8800</v>
      </c>
      <c r="AR58" s="99">
        <v>800</v>
      </c>
      <c r="AS58" s="113"/>
      <c r="AT58" s="102">
        <f t="shared" si="109"/>
        <v>9600</v>
      </c>
      <c r="AU58" s="99">
        <v>800</v>
      </c>
      <c r="AV58" s="113"/>
      <c r="AW58" s="102">
        <f t="shared" si="110"/>
        <v>10400</v>
      </c>
      <c r="AX58" s="99">
        <v>800</v>
      </c>
      <c r="AY58" s="113"/>
      <c r="AZ58" s="102">
        <f t="shared" si="111"/>
        <v>11200</v>
      </c>
      <c r="BA58" s="99">
        <v>800</v>
      </c>
      <c r="BB58" s="113"/>
      <c r="BC58" s="102">
        <f t="shared" si="112"/>
        <v>12000</v>
      </c>
      <c r="BD58" s="99">
        <v>800</v>
      </c>
      <c r="BE58" s="113"/>
      <c r="BF58" s="102">
        <f t="shared" si="113"/>
        <v>12800</v>
      </c>
      <c r="BG58" s="99">
        <v>800</v>
      </c>
      <c r="BH58" s="113"/>
      <c r="BI58" s="102">
        <f t="shared" si="114"/>
        <v>13600</v>
      </c>
      <c r="BJ58" s="99">
        <v>800</v>
      </c>
      <c r="BK58" s="113"/>
      <c r="BL58" s="102">
        <f t="shared" si="115"/>
        <v>14400</v>
      </c>
      <c r="BM58" s="99">
        <v>800</v>
      </c>
      <c r="BN58" s="113"/>
      <c r="BO58" s="102">
        <f t="shared" si="116"/>
        <v>15200</v>
      </c>
      <c r="BP58" s="99">
        <v>800</v>
      </c>
      <c r="BQ58" s="113"/>
      <c r="BR58" s="102">
        <f t="shared" si="117"/>
        <v>16000</v>
      </c>
      <c r="BS58" s="99">
        <v>800</v>
      </c>
      <c r="BT58" s="113"/>
      <c r="BU58" s="102">
        <f t="shared" si="118"/>
        <v>16800</v>
      </c>
      <c r="BV58" s="99">
        <v>800</v>
      </c>
      <c r="BW58" s="113"/>
      <c r="BX58" s="102">
        <f t="shared" si="119"/>
        <v>17600</v>
      </c>
      <c r="BY58" s="99">
        <v>800</v>
      </c>
      <c r="BZ58" s="113"/>
      <c r="CA58" s="102">
        <f t="shared" si="120"/>
        <v>18400</v>
      </c>
      <c r="CB58" s="99">
        <v>800</v>
      </c>
      <c r="CC58" s="113"/>
      <c r="CD58" s="102">
        <f t="shared" si="121"/>
        <v>19200</v>
      </c>
    </row>
    <row r="59" spans="1:82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8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53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89"/>
        <v>-8000</v>
      </c>
      <c r="AI59" s="99">
        <v>800</v>
      </c>
      <c r="AJ59" s="98"/>
      <c r="AK59" s="102">
        <f t="shared" si="106"/>
        <v>-7200</v>
      </c>
      <c r="AL59" s="99">
        <v>800</v>
      </c>
      <c r="AM59" s="98"/>
      <c r="AN59" s="102">
        <f t="shared" si="107"/>
        <v>-6400</v>
      </c>
      <c r="AO59" s="99">
        <v>800</v>
      </c>
      <c r="AP59" s="113"/>
      <c r="AQ59" s="102">
        <f t="shared" si="108"/>
        <v>-5600</v>
      </c>
      <c r="AR59" s="99">
        <v>800</v>
      </c>
      <c r="AS59" s="113"/>
      <c r="AT59" s="102">
        <f t="shared" si="109"/>
        <v>-4800</v>
      </c>
      <c r="AU59" s="99">
        <v>800</v>
      </c>
      <c r="AV59" s="113"/>
      <c r="AW59" s="102">
        <f t="shared" si="110"/>
        <v>-4000</v>
      </c>
      <c r="AX59" s="99">
        <v>800</v>
      </c>
      <c r="AY59" s="113"/>
      <c r="AZ59" s="102">
        <f t="shared" si="111"/>
        <v>-3200</v>
      </c>
      <c r="BA59" s="99">
        <v>800</v>
      </c>
      <c r="BB59" s="113"/>
      <c r="BC59" s="102">
        <f t="shared" si="112"/>
        <v>-2400</v>
      </c>
      <c r="BD59" s="99">
        <v>800</v>
      </c>
      <c r="BE59" s="113"/>
      <c r="BF59" s="102">
        <f t="shared" si="113"/>
        <v>-1600</v>
      </c>
      <c r="BG59" s="99">
        <v>800</v>
      </c>
      <c r="BH59" s="113"/>
      <c r="BI59" s="102">
        <f t="shared" si="114"/>
        <v>-800</v>
      </c>
      <c r="BJ59" s="99">
        <v>800</v>
      </c>
      <c r="BK59" s="113"/>
      <c r="BL59" s="102">
        <f t="shared" si="115"/>
        <v>0</v>
      </c>
      <c r="BM59" s="99">
        <v>800</v>
      </c>
      <c r="BN59" s="113"/>
      <c r="BO59" s="102">
        <f t="shared" si="116"/>
        <v>800</v>
      </c>
      <c r="BP59" s="99">
        <v>800</v>
      </c>
      <c r="BQ59" s="113"/>
      <c r="BR59" s="102">
        <f t="shared" si="117"/>
        <v>1600</v>
      </c>
      <c r="BS59" s="99">
        <v>800</v>
      </c>
      <c r="BT59" s="113">
        <v>9600</v>
      </c>
      <c r="BU59" s="102">
        <f t="shared" si="118"/>
        <v>-7200</v>
      </c>
      <c r="BV59" s="99">
        <v>800</v>
      </c>
      <c r="BW59" s="113"/>
      <c r="BX59" s="102">
        <f t="shared" si="119"/>
        <v>-6400</v>
      </c>
      <c r="BY59" s="99">
        <v>800</v>
      </c>
      <c r="BZ59" s="113">
        <v>1200</v>
      </c>
      <c r="CA59" s="102">
        <f t="shared" si="120"/>
        <v>-6800</v>
      </c>
      <c r="CB59" s="99">
        <v>800</v>
      </c>
      <c r="CC59" s="113"/>
      <c r="CD59" s="102">
        <f t="shared" si="121"/>
        <v>-6000</v>
      </c>
    </row>
    <row r="60" spans="1:82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8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53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89"/>
        <v>8800</v>
      </c>
      <c r="AI60" s="99">
        <v>800</v>
      </c>
      <c r="AJ60" s="98">
        <v>8800</v>
      </c>
      <c r="AK60" s="102">
        <f t="shared" si="106"/>
        <v>800</v>
      </c>
      <c r="AL60" s="99">
        <v>800</v>
      </c>
      <c r="AM60" s="98"/>
      <c r="AN60" s="102">
        <f t="shared" si="107"/>
        <v>1600</v>
      </c>
      <c r="AO60" s="99">
        <v>800</v>
      </c>
      <c r="AP60" s="113"/>
      <c r="AQ60" s="102">
        <f t="shared" si="108"/>
        <v>2400</v>
      </c>
      <c r="AR60" s="99">
        <v>800</v>
      </c>
      <c r="AS60" s="113"/>
      <c r="AT60" s="102">
        <f t="shared" si="109"/>
        <v>3200</v>
      </c>
      <c r="AU60" s="99">
        <v>800</v>
      </c>
      <c r="AV60" s="113"/>
      <c r="AW60" s="102">
        <f t="shared" si="110"/>
        <v>4000</v>
      </c>
      <c r="AX60" s="99">
        <v>800</v>
      </c>
      <c r="AY60" s="113">
        <v>4000</v>
      </c>
      <c r="AZ60" s="102">
        <f t="shared" si="111"/>
        <v>800</v>
      </c>
      <c r="BA60" s="99">
        <v>800</v>
      </c>
      <c r="BB60" s="113"/>
      <c r="BC60" s="102">
        <f t="shared" si="112"/>
        <v>1600</v>
      </c>
      <c r="BD60" s="99">
        <v>800</v>
      </c>
      <c r="BE60" s="113"/>
      <c r="BF60" s="102">
        <f t="shared" si="113"/>
        <v>2400</v>
      </c>
      <c r="BG60" s="99">
        <v>800</v>
      </c>
      <c r="BH60" s="113"/>
      <c r="BI60" s="102">
        <f t="shared" si="114"/>
        <v>3200</v>
      </c>
      <c r="BJ60" s="99">
        <v>800</v>
      </c>
      <c r="BK60" s="113"/>
      <c r="BL60" s="102">
        <f t="shared" si="115"/>
        <v>4000</v>
      </c>
      <c r="BM60" s="99">
        <v>800</v>
      </c>
      <c r="BN60" s="113"/>
      <c r="BO60" s="102">
        <f t="shared" si="116"/>
        <v>4800</v>
      </c>
      <c r="BP60" s="99">
        <v>800</v>
      </c>
      <c r="BQ60" s="113"/>
      <c r="BR60" s="102">
        <f t="shared" si="117"/>
        <v>5600</v>
      </c>
      <c r="BS60" s="99">
        <v>800</v>
      </c>
      <c r="BT60" s="113">
        <v>7000</v>
      </c>
      <c r="BU60" s="102">
        <f t="shared" si="118"/>
        <v>-600</v>
      </c>
      <c r="BV60" s="99">
        <v>800</v>
      </c>
      <c r="BW60" s="113"/>
      <c r="BX60" s="102">
        <f t="shared" si="119"/>
        <v>200</v>
      </c>
      <c r="BY60" s="99">
        <v>800</v>
      </c>
      <c r="BZ60" s="113"/>
      <c r="CA60" s="102">
        <f t="shared" si="120"/>
        <v>1000</v>
      </c>
      <c r="CB60" s="99">
        <v>800</v>
      </c>
      <c r="CC60" s="113"/>
      <c r="CD60" s="102">
        <f t="shared" si="121"/>
        <v>1800</v>
      </c>
    </row>
    <row r="61" spans="1:82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88"/>
        <v>35</v>
      </c>
      <c r="I61" s="1">
        <f t="shared" si="2"/>
        <v>35000</v>
      </c>
      <c r="J61" s="17">
        <f>31000</f>
        <v>31000</v>
      </c>
      <c r="K61" s="17"/>
      <c r="L61" s="18">
        <f t="shared" si="53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89"/>
        <v>-800</v>
      </c>
      <c r="AI61" s="99">
        <v>800</v>
      </c>
      <c r="AJ61" s="98"/>
      <c r="AK61" s="102">
        <f t="shared" si="106"/>
        <v>0</v>
      </c>
      <c r="AL61" s="99">
        <v>800</v>
      </c>
      <c r="AM61" s="98"/>
      <c r="AN61" s="102">
        <f t="shared" si="107"/>
        <v>800</v>
      </c>
      <c r="AO61" s="99">
        <v>800</v>
      </c>
      <c r="AP61" s="113">
        <v>800</v>
      </c>
      <c r="AQ61" s="102">
        <f t="shared" si="108"/>
        <v>800</v>
      </c>
      <c r="AR61" s="99">
        <v>800</v>
      </c>
      <c r="AS61" s="113">
        <v>2000</v>
      </c>
      <c r="AT61" s="102">
        <f t="shared" si="109"/>
        <v>-400</v>
      </c>
      <c r="AU61" s="99">
        <v>800</v>
      </c>
      <c r="AV61" s="113"/>
      <c r="AW61" s="102">
        <f t="shared" si="110"/>
        <v>400</v>
      </c>
      <c r="AX61" s="99">
        <v>800</v>
      </c>
      <c r="AY61" s="113">
        <v>1200</v>
      </c>
      <c r="AZ61" s="102">
        <f t="shared" si="111"/>
        <v>0</v>
      </c>
      <c r="BA61" s="99">
        <v>800</v>
      </c>
      <c r="BB61" s="113">
        <v>1200</v>
      </c>
      <c r="BC61" s="102">
        <f t="shared" si="112"/>
        <v>-400</v>
      </c>
      <c r="BD61" s="99">
        <v>800</v>
      </c>
      <c r="BE61" s="113">
        <v>1000</v>
      </c>
      <c r="BF61" s="102">
        <f t="shared" si="113"/>
        <v>-600</v>
      </c>
      <c r="BG61" s="99">
        <v>800</v>
      </c>
      <c r="BH61" s="113"/>
      <c r="BI61" s="102">
        <f t="shared" si="114"/>
        <v>200</v>
      </c>
      <c r="BJ61" s="99">
        <v>800</v>
      </c>
      <c r="BK61" s="113">
        <v>3000</v>
      </c>
      <c r="BL61" s="102">
        <f t="shared" si="115"/>
        <v>-2000</v>
      </c>
      <c r="BM61" s="99">
        <v>800</v>
      </c>
      <c r="BN61" s="113"/>
      <c r="BO61" s="102">
        <f t="shared" si="116"/>
        <v>-1200</v>
      </c>
      <c r="BP61" s="99">
        <v>800</v>
      </c>
      <c r="BQ61" s="113"/>
      <c r="BR61" s="102">
        <f t="shared" si="117"/>
        <v>-400</v>
      </c>
      <c r="BS61" s="99">
        <v>800</v>
      </c>
      <c r="BT61" s="113"/>
      <c r="BU61" s="102">
        <f t="shared" si="118"/>
        <v>400</v>
      </c>
      <c r="BV61" s="99">
        <v>800</v>
      </c>
      <c r="BW61" s="113"/>
      <c r="BX61" s="102">
        <f t="shared" si="119"/>
        <v>1200</v>
      </c>
      <c r="BY61" s="99">
        <v>800</v>
      </c>
      <c r="BZ61" s="113">
        <v>2000</v>
      </c>
      <c r="CA61" s="102">
        <f t="shared" si="120"/>
        <v>0</v>
      </c>
      <c r="CB61" s="99">
        <v>800</v>
      </c>
      <c r="CC61" s="113">
        <v>1600</v>
      </c>
      <c r="CD61" s="102">
        <f t="shared" si="121"/>
        <v>-800</v>
      </c>
    </row>
    <row r="62" spans="1:82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88"/>
        <v>31</v>
      </c>
      <c r="I62" s="1">
        <f t="shared" si="2"/>
        <v>31000</v>
      </c>
      <c r="J62" s="17">
        <f>12000</f>
        <v>12000</v>
      </c>
      <c r="K62" s="17"/>
      <c r="L62" s="18">
        <f t="shared" si="53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89"/>
        <v>30200</v>
      </c>
      <c r="AI62" s="99">
        <v>800</v>
      </c>
      <c r="AJ62" s="98"/>
      <c r="AK62" s="102">
        <f t="shared" si="106"/>
        <v>31000</v>
      </c>
      <c r="AL62" s="99">
        <v>800</v>
      </c>
      <c r="AM62" s="98"/>
      <c r="AN62" s="102">
        <f t="shared" si="107"/>
        <v>31800</v>
      </c>
      <c r="AO62" s="99">
        <v>800</v>
      </c>
      <c r="AP62" s="113"/>
      <c r="AQ62" s="102">
        <f t="shared" si="108"/>
        <v>32600</v>
      </c>
      <c r="AR62" s="99">
        <v>800</v>
      </c>
      <c r="AS62" s="113"/>
      <c r="AT62" s="102">
        <f t="shared" si="109"/>
        <v>33400</v>
      </c>
      <c r="AU62" s="99">
        <v>800</v>
      </c>
      <c r="AV62" s="113"/>
      <c r="AW62" s="102">
        <f t="shared" si="110"/>
        <v>34200</v>
      </c>
      <c r="AX62" s="99">
        <v>800</v>
      </c>
      <c r="AY62" s="113"/>
      <c r="AZ62" s="102">
        <f t="shared" si="111"/>
        <v>35000</v>
      </c>
      <c r="BA62" s="99">
        <v>800</v>
      </c>
      <c r="BB62" s="113"/>
      <c r="BC62" s="102">
        <f t="shared" si="112"/>
        <v>35800</v>
      </c>
      <c r="BD62" s="99">
        <v>800</v>
      </c>
      <c r="BE62" s="113"/>
      <c r="BF62" s="102">
        <f t="shared" si="113"/>
        <v>36600</v>
      </c>
      <c r="BG62" s="99">
        <v>800</v>
      </c>
      <c r="BH62" s="113"/>
      <c r="BI62" s="102">
        <f t="shared" si="114"/>
        <v>37400</v>
      </c>
      <c r="BJ62" s="99">
        <v>800</v>
      </c>
      <c r="BK62" s="113"/>
      <c r="BL62" s="102">
        <f t="shared" si="115"/>
        <v>38200</v>
      </c>
      <c r="BM62" s="99">
        <v>800</v>
      </c>
      <c r="BN62" s="113"/>
      <c r="BO62" s="102">
        <f t="shared" si="116"/>
        <v>39000</v>
      </c>
      <c r="BP62" s="99">
        <v>800</v>
      </c>
      <c r="BQ62" s="113"/>
      <c r="BR62" s="102">
        <f t="shared" si="117"/>
        <v>39800</v>
      </c>
      <c r="BS62" s="99">
        <v>800</v>
      </c>
      <c r="BT62" s="113"/>
      <c r="BU62" s="102">
        <f t="shared" si="118"/>
        <v>40600</v>
      </c>
      <c r="BV62" s="99">
        <v>800</v>
      </c>
      <c r="BW62" s="113"/>
      <c r="BX62" s="102">
        <f t="shared" si="119"/>
        <v>41400</v>
      </c>
      <c r="BY62" s="99">
        <v>800</v>
      </c>
      <c r="BZ62" s="113"/>
      <c r="CA62" s="102">
        <f t="shared" si="120"/>
        <v>42200</v>
      </c>
      <c r="CB62" s="99">
        <v>800</v>
      </c>
      <c r="CC62" s="113"/>
      <c r="CD62" s="102">
        <f t="shared" si="121"/>
        <v>43000</v>
      </c>
    </row>
    <row r="63" spans="1:82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88"/>
        <v>48</v>
      </c>
      <c r="I63" s="1">
        <f t="shared" si="2"/>
        <v>48000</v>
      </c>
      <c r="J63" s="17">
        <f>27000</f>
        <v>27000</v>
      </c>
      <c r="K63" s="17"/>
      <c r="L63" s="18">
        <f t="shared" si="53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89"/>
        <v>32200</v>
      </c>
      <c r="AI63" s="99">
        <v>800</v>
      </c>
      <c r="AJ63" s="98"/>
      <c r="AK63" s="102">
        <f t="shared" si="106"/>
        <v>33000</v>
      </c>
      <c r="AL63" s="99">
        <v>800</v>
      </c>
      <c r="AM63" s="98"/>
      <c r="AN63" s="102">
        <f t="shared" si="107"/>
        <v>33800</v>
      </c>
      <c r="AO63" s="99">
        <v>800</v>
      </c>
      <c r="AP63" s="113"/>
      <c r="AQ63" s="102">
        <f t="shared" si="108"/>
        <v>34600</v>
      </c>
      <c r="AR63" s="99">
        <v>800</v>
      </c>
      <c r="AS63" s="113"/>
      <c r="AT63" s="102">
        <f t="shared" si="109"/>
        <v>35400</v>
      </c>
      <c r="AU63" s="99">
        <v>800</v>
      </c>
      <c r="AV63" s="113"/>
      <c r="AW63" s="102">
        <f t="shared" si="110"/>
        <v>36200</v>
      </c>
      <c r="AX63" s="99">
        <v>800</v>
      </c>
      <c r="AY63" s="113"/>
      <c r="AZ63" s="102">
        <f t="shared" si="111"/>
        <v>37000</v>
      </c>
      <c r="BA63" s="99">
        <v>800</v>
      </c>
      <c r="BB63" s="113"/>
      <c r="BC63" s="102">
        <f t="shared" si="112"/>
        <v>37800</v>
      </c>
      <c r="BD63" s="99">
        <v>800</v>
      </c>
      <c r="BE63" s="113"/>
      <c r="BF63" s="102">
        <f t="shared" si="113"/>
        <v>38600</v>
      </c>
      <c r="BG63" s="99">
        <v>800</v>
      </c>
      <c r="BH63" s="113"/>
      <c r="BI63" s="102">
        <f t="shared" si="114"/>
        <v>39400</v>
      </c>
      <c r="BJ63" s="99">
        <v>800</v>
      </c>
      <c r="BK63" s="113"/>
      <c r="BL63" s="102">
        <f t="shared" si="115"/>
        <v>40200</v>
      </c>
      <c r="BM63" s="99">
        <v>800</v>
      </c>
      <c r="BN63" s="113"/>
      <c r="BO63" s="102">
        <f t="shared" si="116"/>
        <v>41000</v>
      </c>
      <c r="BP63" s="99">
        <v>800</v>
      </c>
      <c r="BQ63" s="113"/>
      <c r="BR63" s="102">
        <f t="shared" si="117"/>
        <v>41800</v>
      </c>
      <c r="BS63" s="99">
        <v>800</v>
      </c>
      <c r="BT63" s="113">
        <v>2500</v>
      </c>
      <c r="BU63" s="102">
        <f t="shared" si="118"/>
        <v>40100</v>
      </c>
      <c r="BV63" s="99">
        <v>800</v>
      </c>
      <c r="BW63" s="113">
        <v>2500</v>
      </c>
      <c r="BX63" s="102">
        <f t="shared" si="119"/>
        <v>38400</v>
      </c>
      <c r="BY63" s="99">
        <v>800</v>
      </c>
      <c r="BZ63" s="113">
        <v>2500</v>
      </c>
      <c r="CA63" s="102">
        <f t="shared" si="120"/>
        <v>36700</v>
      </c>
      <c r="CB63" s="99">
        <v>800</v>
      </c>
      <c r="CC63" s="113">
        <v>36700</v>
      </c>
      <c r="CD63" s="102">
        <f t="shared" si="121"/>
        <v>800</v>
      </c>
    </row>
    <row r="64" spans="1:82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88"/>
        <v>47</v>
      </c>
      <c r="I64" s="1">
        <f t="shared" si="2"/>
        <v>47000</v>
      </c>
      <c r="J64" s="17">
        <v>47000</v>
      </c>
      <c r="K64" s="17"/>
      <c r="L64" s="18">
        <f t="shared" si="53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89"/>
        <v>-8000</v>
      </c>
      <c r="AI64" s="99">
        <v>800</v>
      </c>
      <c r="AJ64" s="98"/>
      <c r="AK64" s="102">
        <f t="shared" si="106"/>
        <v>-7200</v>
      </c>
      <c r="AL64" s="99">
        <v>800</v>
      </c>
      <c r="AM64" s="98"/>
      <c r="AN64" s="102">
        <f t="shared" si="107"/>
        <v>-6400</v>
      </c>
      <c r="AO64" s="99">
        <v>800</v>
      </c>
      <c r="AP64" s="113"/>
      <c r="AQ64" s="102">
        <f t="shared" si="108"/>
        <v>-5600</v>
      </c>
      <c r="AR64" s="99">
        <v>800</v>
      </c>
      <c r="AS64" s="113"/>
      <c r="AT64" s="102">
        <f t="shared" si="109"/>
        <v>-4800</v>
      </c>
      <c r="AU64" s="99">
        <v>800</v>
      </c>
      <c r="AV64" s="113"/>
      <c r="AW64" s="102">
        <f t="shared" si="110"/>
        <v>-4000</v>
      </c>
      <c r="AX64" s="99">
        <v>800</v>
      </c>
      <c r="AY64" s="113"/>
      <c r="AZ64" s="102">
        <f t="shared" si="111"/>
        <v>-3200</v>
      </c>
      <c r="BA64" s="99">
        <v>800</v>
      </c>
      <c r="BB64" s="113"/>
      <c r="BC64" s="102">
        <f t="shared" si="112"/>
        <v>-2400</v>
      </c>
      <c r="BD64" s="99">
        <v>800</v>
      </c>
      <c r="BE64" s="113"/>
      <c r="BF64" s="102">
        <f t="shared" si="113"/>
        <v>-1600</v>
      </c>
      <c r="BG64" s="99">
        <v>800</v>
      </c>
      <c r="BH64" s="113"/>
      <c r="BI64" s="102">
        <f t="shared" si="114"/>
        <v>-800</v>
      </c>
      <c r="BJ64" s="99">
        <v>800</v>
      </c>
      <c r="BK64" s="113"/>
      <c r="BL64" s="102">
        <f t="shared" si="115"/>
        <v>0</v>
      </c>
      <c r="BM64" s="99">
        <v>800</v>
      </c>
      <c r="BN64" s="113">
        <v>4800</v>
      </c>
      <c r="BO64" s="102">
        <f t="shared" si="116"/>
        <v>-4000</v>
      </c>
      <c r="BP64" s="99">
        <v>800</v>
      </c>
      <c r="BQ64" s="113"/>
      <c r="BR64" s="102">
        <f t="shared" si="117"/>
        <v>-3200</v>
      </c>
      <c r="BS64" s="99">
        <v>800</v>
      </c>
      <c r="BT64" s="113"/>
      <c r="BU64" s="102">
        <f t="shared" si="118"/>
        <v>-2400</v>
      </c>
      <c r="BV64" s="99">
        <v>800</v>
      </c>
      <c r="BW64" s="113"/>
      <c r="BX64" s="102">
        <f t="shared" si="119"/>
        <v>-1600</v>
      </c>
      <c r="BY64" s="99">
        <v>800</v>
      </c>
      <c r="BZ64" s="113"/>
      <c r="CA64" s="102">
        <f t="shared" si="120"/>
        <v>-800</v>
      </c>
      <c r="CB64" s="99">
        <v>800</v>
      </c>
      <c r="CC64" s="113"/>
      <c r="CD64" s="102">
        <f t="shared" si="121"/>
        <v>0</v>
      </c>
    </row>
    <row r="65" spans="1:82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88"/>
        <v>19</v>
      </c>
      <c r="I65" s="1">
        <f t="shared" si="2"/>
        <v>19000</v>
      </c>
      <c r="J65" s="17">
        <v>19000</v>
      </c>
      <c r="K65" s="17"/>
      <c r="L65" s="18">
        <f t="shared" si="53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89"/>
        <v>-9800</v>
      </c>
      <c r="AI65" s="99">
        <v>800</v>
      </c>
      <c r="AJ65" s="98"/>
      <c r="AK65" s="102">
        <f t="shared" si="106"/>
        <v>-9000</v>
      </c>
      <c r="AL65" s="99">
        <v>800</v>
      </c>
      <c r="AM65" s="98"/>
      <c r="AN65" s="102">
        <f t="shared" si="107"/>
        <v>-8200</v>
      </c>
      <c r="AO65" s="99">
        <v>800</v>
      </c>
      <c r="AP65" s="113"/>
      <c r="AQ65" s="102">
        <f t="shared" si="108"/>
        <v>-7400</v>
      </c>
      <c r="AR65" s="99">
        <v>800</v>
      </c>
      <c r="AS65" s="113"/>
      <c r="AT65" s="102">
        <f t="shared" si="109"/>
        <v>-6600</v>
      </c>
      <c r="AU65" s="99">
        <v>800</v>
      </c>
      <c r="AV65" s="113"/>
      <c r="AW65" s="102">
        <f t="shared" si="110"/>
        <v>-5800</v>
      </c>
      <c r="AX65" s="99">
        <v>800</v>
      </c>
      <c r="AY65" s="113"/>
      <c r="AZ65" s="102">
        <f t="shared" si="111"/>
        <v>-5000</v>
      </c>
      <c r="BA65" s="99">
        <v>800</v>
      </c>
      <c r="BB65" s="113"/>
      <c r="BC65" s="102">
        <f t="shared" si="112"/>
        <v>-4200</v>
      </c>
      <c r="BD65" s="99">
        <v>800</v>
      </c>
      <c r="BE65" s="113"/>
      <c r="BF65" s="102">
        <f t="shared" si="113"/>
        <v>-3400</v>
      </c>
      <c r="BG65" s="99">
        <v>800</v>
      </c>
      <c r="BH65" s="113"/>
      <c r="BI65" s="102">
        <f t="shared" si="114"/>
        <v>-2600</v>
      </c>
      <c r="BJ65" s="99">
        <v>800</v>
      </c>
      <c r="BK65" s="113"/>
      <c r="BL65" s="102">
        <f t="shared" si="115"/>
        <v>-1800</v>
      </c>
      <c r="BM65" s="99">
        <v>800</v>
      </c>
      <c r="BN65" s="113"/>
      <c r="BO65" s="102">
        <f t="shared" si="116"/>
        <v>-1000</v>
      </c>
      <c r="BP65" s="99">
        <v>800</v>
      </c>
      <c r="BQ65" s="113"/>
      <c r="BR65" s="102">
        <f t="shared" si="117"/>
        <v>-200</v>
      </c>
      <c r="BS65" s="99">
        <v>800</v>
      </c>
      <c r="BT65" s="113"/>
      <c r="BU65" s="102">
        <f t="shared" si="118"/>
        <v>600</v>
      </c>
      <c r="BV65" s="99">
        <v>800</v>
      </c>
      <c r="BW65" s="113"/>
      <c r="BX65" s="102">
        <f t="shared" si="119"/>
        <v>1400</v>
      </c>
      <c r="BY65" s="99">
        <v>800</v>
      </c>
      <c r="BZ65" s="113"/>
      <c r="CA65" s="102">
        <f t="shared" si="120"/>
        <v>2200</v>
      </c>
      <c r="CB65" s="99">
        <v>800</v>
      </c>
      <c r="CC65" s="113"/>
      <c r="CD65" s="102">
        <f t="shared" si="121"/>
        <v>3000</v>
      </c>
    </row>
    <row r="66" spans="1:82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8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53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89"/>
        <v>2400</v>
      </c>
      <c r="AI66" s="99">
        <v>800</v>
      </c>
      <c r="AJ66" s="97"/>
      <c r="AK66" s="102">
        <f t="shared" si="106"/>
        <v>3200</v>
      </c>
      <c r="AL66" s="99">
        <v>800</v>
      </c>
      <c r="AM66" s="97"/>
      <c r="AN66" s="102">
        <f t="shared" si="107"/>
        <v>4000</v>
      </c>
      <c r="AO66" s="99">
        <f>800</f>
        <v>800</v>
      </c>
      <c r="AP66" s="97">
        <f>800+800</f>
        <v>1600</v>
      </c>
      <c r="AQ66" s="102">
        <f t="shared" si="108"/>
        <v>3200</v>
      </c>
      <c r="AR66" s="99">
        <f>800</f>
        <v>800</v>
      </c>
      <c r="AS66" s="97">
        <v>800</v>
      </c>
      <c r="AT66" s="102">
        <f t="shared" si="109"/>
        <v>3200</v>
      </c>
      <c r="AU66" s="99">
        <f>800</f>
        <v>800</v>
      </c>
      <c r="AV66" s="97">
        <v>800</v>
      </c>
      <c r="AW66" s="102">
        <f t="shared" si="110"/>
        <v>3200</v>
      </c>
      <c r="AX66" s="99">
        <f>800</f>
        <v>800</v>
      </c>
      <c r="AY66" s="97"/>
      <c r="AZ66" s="102">
        <f t="shared" si="111"/>
        <v>4000</v>
      </c>
      <c r="BA66" s="99">
        <f>800</f>
        <v>800</v>
      </c>
      <c r="BB66" s="97"/>
      <c r="BC66" s="102">
        <f t="shared" si="112"/>
        <v>4800</v>
      </c>
      <c r="BD66" s="99">
        <f>800</f>
        <v>800</v>
      </c>
      <c r="BE66" s="97">
        <f>800+800</f>
        <v>1600</v>
      </c>
      <c r="BF66" s="102">
        <f t="shared" si="113"/>
        <v>4000</v>
      </c>
      <c r="BG66" s="99">
        <f>800</f>
        <v>800</v>
      </c>
      <c r="BH66" s="97">
        <v>800</v>
      </c>
      <c r="BI66" s="102">
        <f t="shared" si="114"/>
        <v>4000</v>
      </c>
      <c r="BJ66" s="99">
        <f>800</f>
        <v>800</v>
      </c>
      <c r="BK66" s="97">
        <f>800+800+800</f>
        <v>2400</v>
      </c>
      <c r="BL66" s="102">
        <f t="shared" si="115"/>
        <v>2400</v>
      </c>
      <c r="BM66" s="99">
        <f>800</f>
        <v>800</v>
      </c>
      <c r="BN66" s="97"/>
      <c r="BO66" s="102">
        <f t="shared" si="116"/>
        <v>3200</v>
      </c>
      <c r="BP66" s="99">
        <f>800</f>
        <v>800</v>
      </c>
      <c r="BQ66" s="97">
        <f>800+800</f>
        <v>1600</v>
      </c>
      <c r="BR66" s="102">
        <f t="shared" si="117"/>
        <v>2400</v>
      </c>
      <c r="BS66" s="99">
        <f>800</f>
        <v>800</v>
      </c>
      <c r="BT66" s="97">
        <v>800</v>
      </c>
      <c r="BU66" s="102">
        <f t="shared" si="118"/>
        <v>2400</v>
      </c>
      <c r="BV66" s="99">
        <f>800</f>
        <v>800</v>
      </c>
      <c r="BW66" s="97"/>
      <c r="BX66" s="102">
        <f t="shared" si="119"/>
        <v>3200</v>
      </c>
      <c r="BY66" s="99">
        <f>800</f>
        <v>800</v>
      </c>
      <c r="BZ66" s="97">
        <v>800</v>
      </c>
      <c r="CA66" s="102">
        <f t="shared" si="120"/>
        <v>3200</v>
      </c>
      <c r="CB66" s="99">
        <f>800</f>
        <v>800</v>
      </c>
      <c r="CC66" s="97">
        <v>800</v>
      </c>
      <c r="CD66" s="102">
        <f t="shared" si="121"/>
        <v>3200</v>
      </c>
    </row>
    <row r="67" spans="1:82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8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53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89"/>
        <v>17200</v>
      </c>
      <c r="AI67" s="99">
        <v>800</v>
      </c>
      <c r="AJ67" s="98"/>
      <c r="AK67" s="102">
        <f t="shared" si="106"/>
        <v>18000</v>
      </c>
      <c r="AL67" s="99">
        <v>800</v>
      </c>
      <c r="AM67" s="98"/>
      <c r="AN67" s="102">
        <f t="shared" si="107"/>
        <v>18800</v>
      </c>
      <c r="AO67" s="99">
        <v>800</v>
      </c>
      <c r="AP67" s="113"/>
      <c r="AQ67" s="102">
        <f t="shared" si="108"/>
        <v>19600</v>
      </c>
      <c r="AR67" s="99">
        <v>800</v>
      </c>
      <c r="AS67" s="113"/>
      <c r="AT67" s="102">
        <f t="shared" si="109"/>
        <v>20400</v>
      </c>
      <c r="AU67" s="99">
        <v>800</v>
      </c>
      <c r="AV67" s="113"/>
      <c r="AW67" s="102">
        <f t="shared" si="110"/>
        <v>21200</v>
      </c>
      <c r="AX67" s="99">
        <v>800</v>
      </c>
      <c r="AY67" s="113"/>
      <c r="AZ67" s="102">
        <f t="shared" si="111"/>
        <v>22000</v>
      </c>
      <c r="BA67" s="99">
        <v>800</v>
      </c>
      <c r="BB67" s="113"/>
      <c r="BC67" s="102">
        <f t="shared" si="112"/>
        <v>22800</v>
      </c>
      <c r="BD67" s="99">
        <v>800</v>
      </c>
      <c r="BE67" s="113"/>
      <c r="BF67" s="102">
        <f t="shared" si="113"/>
        <v>23600</v>
      </c>
      <c r="BG67" s="99">
        <v>800</v>
      </c>
      <c r="BH67" s="113"/>
      <c r="BI67" s="102">
        <f t="shared" si="114"/>
        <v>24400</v>
      </c>
      <c r="BJ67" s="99">
        <v>800</v>
      </c>
      <c r="BK67" s="113"/>
      <c r="BL67" s="102">
        <f t="shared" si="115"/>
        <v>25200</v>
      </c>
      <c r="BM67" s="99">
        <v>800</v>
      </c>
      <c r="BN67" s="113"/>
      <c r="BO67" s="102">
        <f t="shared" si="116"/>
        <v>26000</v>
      </c>
      <c r="BP67" s="99">
        <v>800</v>
      </c>
      <c r="BQ67" s="113"/>
      <c r="BR67" s="102">
        <f t="shared" si="117"/>
        <v>26800</v>
      </c>
      <c r="BS67" s="99">
        <v>800</v>
      </c>
      <c r="BT67" s="113"/>
      <c r="BU67" s="102">
        <f t="shared" si="118"/>
        <v>27600</v>
      </c>
      <c r="BV67" s="99">
        <v>800</v>
      </c>
      <c r="BW67" s="113"/>
      <c r="BX67" s="102">
        <f t="shared" si="119"/>
        <v>28400</v>
      </c>
      <c r="BY67" s="99">
        <v>800</v>
      </c>
      <c r="BZ67" s="113"/>
      <c r="CA67" s="102">
        <f t="shared" si="120"/>
        <v>29200</v>
      </c>
      <c r="CB67" s="99">
        <v>800</v>
      </c>
      <c r="CC67" s="113"/>
      <c r="CD67" s="102">
        <f t="shared" si="121"/>
        <v>30000</v>
      </c>
    </row>
    <row r="68" spans="1:82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88"/>
        <v>55</v>
      </c>
      <c r="I68" s="1">
        <f>H68*1000</f>
        <v>55000</v>
      </c>
      <c r="J68" s="17">
        <f>1000+42000</f>
        <v>43000</v>
      </c>
      <c r="K68" s="17"/>
      <c r="L68" s="18">
        <f t="shared" si="53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89"/>
        <v>13600</v>
      </c>
      <c r="AI68" s="99">
        <v>800</v>
      </c>
      <c r="AJ68" s="98"/>
      <c r="AK68" s="102">
        <f t="shared" si="106"/>
        <v>14400</v>
      </c>
      <c r="AL68" s="99">
        <v>800</v>
      </c>
      <c r="AM68" s="98"/>
      <c r="AN68" s="102">
        <f t="shared" si="107"/>
        <v>15200</v>
      </c>
      <c r="AO68" s="99">
        <v>800</v>
      </c>
      <c r="AP68" s="113"/>
      <c r="AQ68" s="102">
        <f t="shared" si="108"/>
        <v>16000</v>
      </c>
      <c r="AR68" s="99">
        <v>800</v>
      </c>
      <c r="AS68" s="113"/>
      <c r="AT68" s="102">
        <f t="shared" si="109"/>
        <v>16800</v>
      </c>
      <c r="AU68" s="99">
        <v>800</v>
      </c>
      <c r="AV68" s="113"/>
      <c r="AW68" s="102">
        <f t="shared" si="110"/>
        <v>17600</v>
      </c>
      <c r="AX68" s="99">
        <v>800</v>
      </c>
      <c r="AY68" s="113"/>
      <c r="AZ68" s="102">
        <f t="shared" si="111"/>
        <v>18400</v>
      </c>
      <c r="BA68" s="99">
        <v>800</v>
      </c>
      <c r="BB68" s="113"/>
      <c r="BC68" s="102">
        <f t="shared" si="112"/>
        <v>19200</v>
      </c>
      <c r="BD68" s="99">
        <v>800</v>
      </c>
      <c r="BE68" s="113"/>
      <c r="BF68" s="102">
        <f t="shared" si="113"/>
        <v>20000</v>
      </c>
      <c r="BG68" s="99">
        <v>800</v>
      </c>
      <c r="BH68" s="113"/>
      <c r="BI68" s="102">
        <f t="shared" si="114"/>
        <v>20800</v>
      </c>
      <c r="BJ68" s="99">
        <v>800</v>
      </c>
      <c r="BK68" s="113"/>
      <c r="BL68" s="102">
        <f t="shared" si="115"/>
        <v>21600</v>
      </c>
      <c r="BM68" s="99">
        <v>800</v>
      </c>
      <c r="BN68" s="113"/>
      <c r="BO68" s="102">
        <f t="shared" si="116"/>
        <v>22400</v>
      </c>
      <c r="BP68" s="99">
        <v>800</v>
      </c>
      <c r="BQ68" s="113"/>
      <c r="BR68" s="102">
        <f t="shared" si="117"/>
        <v>23200</v>
      </c>
      <c r="BS68" s="99">
        <v>800</v>
      </c>
      <c r="BT68" s="113"/>
      <c r="BU68" s="102">
        <f t="shared" si="118"/>
        <v>24000</v>
      </c>
      <c r="BV68" s="99">
        <v>800</v>
      </c>
      <c r="BW68" s="113"/>
      <c r="BX68" s="102">
        <f t="shared" si="119"/>
        <v>24800</v>
      </c>
      <c r="BY68" s="99">
        <v>800</v>
      </c>
      <c r="BZ68" s="113"/>
      <c r="CA68" s="102">
        <f t="shared" si="120"/>
        <v>25600</v>
      </c>
      <c r="CB68" s="99">
        <v>800</v>
      </c>
      <c r="CC68" s="113"/>
      <c r="CD68" s="102">
        <f t="shared" si="121"/>
        <v>26400</v>
      </c>
    </row>
    <row r="69" spans="1:82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88"/>
        <v>49</v>
      </c>
      <c r="I69" s="1">
        <f>H69*1000</f>
        <v>49000</v>
      </c>
      <c r="J69" s="17">
        <f>1000+36000</f>
        <v>37000</v>
      </c>
      <c r="K69" s="17"/>
      <c r="L69" s="18">
        <f t="shared" si="53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89"/>
        <v>1600</v>
      </c>
      <c r="AI69" s="99">
        <v>800</v>
      </c>
      <c r="AJ69" s="98"/>
      <c r="AK69" s="102">
        <f t="shared" si="106"/>
        <v>2400</v>
      </c>
      <c r="AL69" s="99">
        <v>800</v>
      </c>
      <c r="AM69" s="98"/>
      <c r="AN69" s="102">
        <f t="shared" si="107"/>
        <v>3200</v>
      </c>
      <c r="AO69" s="99">
        <v>800</v>
      </c>
      <c r="AP69" s="113"/>
      <c r="AQ69" s="102">
        <f t="shared" si="108"/>
        <v>4000</v>
      </c>
      <c r="AR69" s="99">
        <v>800</v>
      </c>
      <c r="AS69" s="113"/>
      <c r="AT69" s="102">
        <f t="shared" si="109"/>
        <v>4800</v>
      </c>
      <c r="AU69" s="99">
        <v>800</v>
      </c>
      <c r="AV69" s="113"/>
      <c r="AW69" s="102">
        <f t="shared" si="110"/>
        <v>5600</v>
      </c>
      <c r="AX69" s="99">
        <v>800</v>
      </c>
      <c r="AY69" s="113"/>
      <c r="AZ69" s="102">
        <f t="shared" si="111"/>
        <v>6400</v>
      </c>
      <c r="BA69" s="99">
        <v>800</v>
      </c>
      <c r="BB69" s="113"/>
      <c r="BC69" s="102">
        <f t="shared" si="112"/>
        <v>7200</v>
      </c>
      <c r="BD69" s="99">
        <v>800</v>
      </c>
      <c r="BE69" s="113"/>
      <c r="BF69" s="102">
        <f t="shared" si="113"/>
        <v>8000</v>
      </c>
      <c r="BG69" s="99">
        <v>800</v>
      </c>
      <c r="BH69" s="113"/>
      <c r="BI69" s="102">
        <f t="shared" si="114"/>
        <v>8800</v>
      </c>
      <c r="BJ69" s="99">
        <v>800</v>
      </c>
      <c r="BK69" s="113"/>
      <c r="BL69" s="102">
        <f t="shared" si="115"/>
        <v>9600</v>
      </c>
      <c r="BM69" s="99">
        <v>800</v>
      </c>
      <c r="BN69" s="113"/>
      <c r="BO69" s="102">
        <f t="shared" si="116"/>
        <v>10400</v>
      </c>
      <c r="BP69" s="99">
        <v>800</v>
      </c>
      <c r="BQ69" s="113"/>
      <c r="BR69" s="102">
        <f t="shared" si="117"/>
        <v>11200</v>
      </c>
      <c r="BS69" s="99">
        <v>800</v>
      </c>
      <c r="BT69" s="113"/>
      <c r="BU69" s="102">
        <f t="shared" si="118"/>
        <v>12000</v>
      </c>
      <c r="BV69" s="99">
        <v>800</v>
      </c>
      <c r="BW69" s="113"/>
      <c r="BX69" s="102">
        <f t="shared" si="119"/>
        <v>12800</v>
      </c>
      <c r="BY69" s="99">
        <v>800</v>
      </c>
      <c r="BZ69" s="113"/>
      <c r="CA69" s="102">
        <f t="shared" si="120"/>
        <v>13600</v>
      </c>
      <c r="CB69" s="99">
        <v>800</v>
      </c>
      <c r="CC69" s="113"/>
      <c r="CD69" s="102">
        <f t="shared" si="121"/>
        <v>14400</v>
      </c>
    </row>
    <row r="70" spans="1:82" x14ac:dyDescent="0.25">
      <c r="A70" s="41">
        <f>VLOOKUP(B70,справочник!$B$2:$E$322,4,FALSE)</f>
        <v>148</v>
      </c>
      <c r="B70" t="str">
        <f t="shared" ref="B70:B133" si="122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88"/>
        <v>45</v>
      </c>
      <c r="I70" s="1">
        <f>H70*1000</f>
        <v>45000</v>
      </c>
      <c r="J70" s="17">
        <f>12000</f>
        <v>12000</v>
      </c>
      <c r="K70" s="17"/>
      <c r="L70" s="18">
        <f t="shared" si="53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23">SUM(M70:X70)</f>
        <v>5400</v>
      </c>
      <c r="Z70" s="96">
        <v>12</v>
      </c>
      <c r="AA70" s="96">
        <f t="shared" ref="AA70:AA133" si="124">Z70*800</f>
        <v>9600</v>
      </c>
      <c r="AB70" s="96">
        <f t="shared" ref="AB70:AB133" si="125">L70+AA70-Y70</f>
        <v>37200</v>
      </c>
      <c r="AC70" s="99">
        <v>800</v>
      </c>
      <c r="AD70" s="98"/>
      <c r="AE70" s="102">
        <f t="shared" ref="AE70:AE131" si="126">AB70+AC70-AD70</f>
        <v>38000</v>
      </c>
      <c r="AF70" s="99">
        <v>800</v>
      </c>
      <c r="AG70" s="98"/>
      <c r="AH70" s="102">
        <f t="shared" si="89"/>
        <v>38800</v>
      </c>
      <c r="AI70" s="99">
        <v>800</v>
      </c>
      <c r="AJ70" s="98"/>
      <c r="AK70" s="102">
        <f t="shared" si="106"/>
        <v>39600</v>
      </c>
      <c r="AL70" s="99">
        <v>800</v>
      </c>
      <c r="AM70" s="98"/>
      <c r="AN70" s="102">
        <f t="shared" si="107"/>
        <v>40400</v>
      </c>
      <c r="AO70" s="99">
        <v>800</v>
      </c>
      <c r="AP70" s="113"/>
      <c r="AQ70" s="102">
        <f t="shared" si="108"/>
        <v>41200</v>
      </c>
      <c r="AR70" s="99">
        <v>800</v>
      </c>
      <c r="AS70" s="113"/>
      <c r="AT70" s="102">
        <f t="shared" si="109"/>
        <v>42000</v>
      </c>
      <c r="AU70" s="99">
        <v>800</v>
      </c>
      <c r="AV70" s="113"/>
      <c r="AW70" s="102">
        <f t="shared" si="110"/>
        <v>42800</v>
      </c>
      <c r="AX70" s="99">
        <v>800</v>
      </c>
      <c r="AY70" s="113"/>
      <c r="AZ70" s="102">
        <f t="shared" si="111"/>
        <v>43600</v>
      </c>
      <c r="BA70" s="99">
        <v>800</v>
      </c>
      <c r="BB70" s="113"/>
      <c r="BC70" s="102">
        <f t="shared" si="112"/>
        <v>44400</v>
      </c>
      <c r="BD70" s="99">
        <v>800</v>
      </c>
      <c r="BE70" s="113"/>
      <c r="BF70" s="102">
        <f t="shared" si="113"/>
        <v>45200</v>
      </c>
      <c r="BG70" s="99">
        <v>800</v>
      </c>
      <c r="BH70" s="113"/>
      <c r="BI70" s="102">
        <f t="shared" si="114"/>
        <v>46000</v>
      </c>
      <c r="BJ70" s="99">
        <v>800</v>
      </c>
      <c r="BK70" s="113"/>
      <c r="BL70" s="102">
        <f t="shared" si="115"/>
        <v>46800</v>
      </c>
      <c r="BM70" s="99">
        <v>800</v>
      </c>
      <c r="BN70" s="113"/>
      <c r="BO70" s="102">
        <f t="shared" si="116"/>
        <v>47600</v>
      </c>
      <c r="BP70" s="99">
        <v>800</v>
      </c>
      <c r="BQ70" s="113">
        <v>2400</v>
      </c>
      <c r="BR70" s="102">
        <f t="shared" si="117"/>
        <v>46000</v>
      </c>
      <c r="BS70" s="99">
        <v>800</v>
      </c>
      <c r="BT70" s="113">
        <f>2400+9600</f>
        <v>12000</v>
      </c>
      <c r="BU70" s="102">
        <f t="shared" si="118"/>
        <v>34800</v>
      </c>
      <c r="BV70" s="99">
        <v>800</v>
      </c>
      <c r="BW70" s="113">
        <v>10800</v>
      </c>
      <c r="BX70" s="102">
        <f t="shared" si="119"/>
        <v>24800</v>
      </c>
      <c r="BY70" s="99">
        <v>800</v>
      </c>
      <c r="BZ70" s="113">
        <v>6800</v>
      </c>
      <c r="CA70" s="102">
        <f t="shared" si="120"/>
        <v>18800</v>
      </c>
      <c r="CB70" s="99">
        <v>800</v>
      </c>
      <c r="CC70" s="113">
        <v>4800</v>
      </c>
      <c r="CD70" s="102">
        <f t="shared" si="121"/>
        <v>14800</v>
      </c>
    </row>
    <row r="71" spans="1:82" x14ac:dyDescent="0.25">
      <c r="A71" s="41">
        <f>VLOOKUP(B71,справочник!$B$2:$E$322,4,FALSE)</f>
        <v>308</v>
      </c>
      <c r="B71" t="str">
        <f t="shared" si="122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88"/>
        <v>11</v>
      </c>
      <c r="I71" s="1">
        <f>H71*1000</f>
        <v>11000</v>
      </c>
      <c r="J71" s="17">
        <v>3000</v>
      </c>
      <c r="K71" s="17"/>
      <c r="L71" s="18">
        <f t="shared" si="53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23"/>
        <v>4800</v>
      </c>
      <c r="Z71" s="96">
        <v>12</v>
      </c>
      <c r="AA71" s="96">
        <f t="shared" si="124"/>
        <v>9600</v>
      </c>
      <c r="AB71" s="96">
        <f t="shared" si="125"/>
        <v>12800</v>
      </c>
      <c r="AC71" s="99">
        <v>800</v>
      </c>
      <c r="AD71" s="98"/>
      <c r="AE71" s="102">
        <f t="shared" si="126"/>
        <v>13600</v>
      </c>
      <c r="AF71" s="99">
        <v>800</v>
      </c>
      <c r="AG71" s="98"/>
      <c r="AH71" s="102">
        <f t="shared" si="89"/>
        <v>14400</v>
      </c>
      <c r="AI71" s="99">
        <v>800</v>
      </c>
      <c r="AJ71" s="98">
        <v>15000</v>
      </c>
      <c r="AK71" s="102">
        <f t="shared" si="106"/>
        <v>200</v>
      </c>
      <c r="AL71" s="99">
        <v>800</v>
      </c>
      <c r="AM71" s="98"/>
      <c r="AN71" s="102">
        <f t="shared" si="107"/>
        <v>1000</v>
      </c>
      <c r="AO71" s="99">
        <v>800</v>
      </c>
      <c r="AP71" s="113"/>
      <c r="AQ71" s="102">
        <f t="shared" si="108"/>
        <v>1800</v>
      </c>
      <c r="AR71" s="99">
        <v>800</v>
      </c>
      <c r="AS71" s="113"/>
      <c r="AT71" s="102">
        <f t="shared" si="109"/>
        <v>2600</v>
      </c>
      <c r="AU71" s="99">
        <v>800</v>
      </c>
      <c r="AV71" s="113"/>
      <c r="AW71" s="102">
        <f t="shared" si="110"/>
        <v>3400</v>
      </c>
      <c r="AX71" s="99">
        <v>800</v>
      </c>
      <c r="AY71" s="113"/>
      <c r="AZ71" s="102">
        <f t="shared" si="111"/>
        <v>4200</v>
      </c>
      <c r="BA71" s="99">
        <v>800</v>
      </c>
      <c r="BB71" s="113"/>
      <c r="BC71" s="102">
        <f t="shared" si="112"/>
        <v>5000</v>
      </c>
      <c r="BD71" s="99">
        <v>800</v>
      </c>
      <c r="BE71" s="113"/>
      <c r="BF71" s="102">
        <f t="shared" si="113"/>
        <v>5800</v>
      </c>
      <c r="BG71" s="99">
        <v>800</v>
      </c>
      <c r="BH71" s="113"/>
      <c r="BI71" s="102">
        <f t="shared" si="114"/>
        <v>6600</v>
      </c>
      <c r="BJ71" s="99">
        <v>800</v>
      </c>
      <c r="BK71" s="113"/>
      <c r="BL71" s="102">
        <f t="shared" si="115"/>
        <v>7400</v>
      </c>
      <c r="BM71" s="99">
        <v>800</v>
      </c>
      <c r="BN71" s="113">
        <v>4000</v>
      </c>
      <c r="BO71" s="102">
        <f t="shared" si="116"/>
        <v>4200</v>
      </c>
      <c r="BP71" s="99">
        <v>800</v>
      </c>
      <c r="BQ71" s="113"/>
      <c r="BR71" s="102">
        <f t="shared" si="117"/>
        <v>5000</v>
      </c>
      <c r="BS71" s="99">
        <v>800</v>
      </c>
      <c r="BT71" s="113">
        <v>3000</v>
      </c>
      <c r="BU71" s="102">
        <f t="shared" si="118"/>
        <v>2800</v>
      </c>
      <c r="BV71" s="99">
        <v>800</v>
      </c>
      <c r="BW71" s="113">
        <v>2000</v>
      </c>
      <c r="BX71" s="102">
        <f t="shared" si="119"/>
        <v>1600</v>
      </c>
      <c r="BY71" s="99">
        <v>800</v>
      </c>
      <c r="BZ71" s="113">
        <v>2000</v>
      </c>
      <c r="CA71" s="102">
        <f t="shared" si="120"/>
        <v>400</v>
      </c>
      <c r="CB71" s="99">
        <v>800</v>
      </c>
      <c r="CC71" s="113"/>
      <c r="CD71" s="102">
        <f t="shared" si="121"/>
        <v>1200</v>
      </c>
    </row>
    <row r="72" spans="1:82" x14ac:dyDescent="0.25">
      <c r="A72" s="41">
        <f>VLOOKUP(B72,справочник!$B$2:$E$322,4,FALSE)</f>
        <v>318</v>
      </c>
      <c r="B72" t="str">
        <f t="shared" si="122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8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24"/>
        <v>9600</v>
      </c>
      <c r="AB72" s="96">
        <f t="shared" si="125"/>
        <v>-9600</v>
      </c>
      <c r="AC72" s="99">
        <v>800</v>
      </c>
      <c r="AD72" s="98">
        <v>4800</v>
      </c>
      <c r="AE72" s="102">
        <f t="shared" si="126"/>
        <v>-13600</v>
      </c>
      <c r="AF72" s="99">
        <v>800</v>
      </c>
      <c r="AG72" s="98"/>
      <c r="AH72" s="102">
        <f t="shared" si="89"/>
        <v>-12800</v>
      </c>
      <c r="AI72" s="99">
        <v>800</v>
      </c>
      <c r="AJ72" s="98"/>
      <c r="AK72" s="102">
        <f t="shared" si="106"/>
        <v>-12000</v>
      </c>
      <c r="AL72" s="99">
        <v>800</v>
      </c>
      <c r="AM72" s="98">
        <v>4800</v>
      </c>
      <c r="AN72" s="102">
        <f t="shared" si="107"/>
        <v>-16000</v>
      </c>
      <c r="AO72" s="99">
        <v>800</v>
      </c>
      <c r="AP72" s="113"/>
      <c r="AQ72" s="102">
        <f t="shared" si="108"/>
        <v>-15200</v>
      </c>
      <c r="AR72" s="99">
        <v>800</v>
      </c>
      <c r="AS72" s="113"/>
      <c r="AT72" s="102">
        <f t="shared" si="109"/>
        <v>-14400</v>
      </c>
      <c r="AU72" s="99">
        <v>800</v>
      </c>
      <c r="AV72" s="113"/>
      <c r="AW72" s="102">
        <f t="shared" si="110"/>
        <v>-13600</v>
      </c>
      <c r="AX72" s="99">
        <v>800</v>
      </c>
      <c r="AY72" s="113"/>
      <c r="AZ72" s="102">
        <f t="shared" si="111"/>
        <v>-12800</v>
      </c>
      <c r="BA72" s="99">
        <v>800</v>
      </c>
      <c r="BB72" s="113"/>
      <c r="BC72" s="102">
        <f t="shared" si="112"/>
        <v>-12000</v>
      </c>
      <c r="BD72" s="99">
        <v>800</v>
      </c>
      <c r="BE72" s="113"/>
      <c r="BF72" s="102">
        <f t="shared" si="113"/>
        <v>-11200</v>
      </c>
      <c r="BG72" s="99">
        <v>800</v>
      </c>
      <c r="BH72" s="113"/>
      <c r="BI72" s="102">
        <f t="shared" si="114"/>
        <v>-10400</v>
      </c>
      <c r="BJ72" s="99">
        <v>800</v>
      </c>
      <c r="BK72" s="113"/>
      <c r="BL72" s="102">
        <f t="shared" si="115"/>
        <v>-9600</v>
      </c>
      <c r="BM72" s="99">
        <v>800</v>
      </c>
      <c r="BN72" s="113"/>
      <c r="BO72" s="102">
        <f t="shared" si="116"/>
        <v>-8800</v>
      </c>
      <c r="BP72" s="99">
        <v>800</v>
      </c>
      <c r="BQ72" s="113"/>
      <c r="BR72" s="102">
        <f t="shared" si="117"/>
        <v>-8000</v>
      </c>
      <c r="BS72" s="99">
        <v>800</v>
      </c>
      <c r="BT72" s="113"/>
      <c r="BU72" s="102">
        <f t="shared" si="118"/>
        <v>-7200</v>
      </c>
      <c r="BV72" s="99">
        <v>800</v>
      </c>
      <c r="BW72" s="113"/>
      <c r="BX72" s="102">
        <f t="shared" si="119"/>
        <v>-6400</v>
      </c>
      <c r="BY72" s="99">
        <v>800</v>
      </c>
      <c r="BZ72" s="113"/>
      <c r="CA72" s="102">
        <f t="shared" si="120"/>
        <v>-5600</v>
      </c>
      <c r="CB72" s="99">
        <v>800</v>
      </c>
      <c r="CC72" s="113"/>
      <c r="CD72" s="102">
        <f t="shared" si="121"/>
        <v>-4800</v>
      </c>
    </row>
    <row r="73" spans="1:82" x14ac:dyDescent="0.25">
      <c r="A73" s="41">
        <f>VLOOKUP(B73,справочник!$B$2:$E$322,4,FALSE)</f>
        <v>236</v>
      </c>
      <c r="B73" t="str">
        <f t="shared" si="122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88"/>
        <v>47</v>
      </c>
      <c r="I73" s="1">
        <f>H73*1000</f>
        <v>47000</v>
      </c>
      <c r="J73" s="17">
        <f>18000+11000</f>
        <v>29000</v>
      </c>
      <c r="K73" s="17"/>
      <c r="L73" s="18">
        <f t="shared" si="53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23"/>
        <v>27600</v>
      </c>
      <c r="Z73" s="96">
        <v>12</v>
      </c>
      <c r="AA73" s="96">
        <f t="shared" si="124"/>
        <v>9600</v>
      </c>
      <c r="AB73" s="96">
        <f t="shared" si="125"/>
        <v>0</v>
      </c>
      <c r="AC73" s="99">
        <v>800</v>
      </c>
      <c r="AD73" s="98"/>
      <c r="AE73" s="102">
        <f t="shared" si="126"/>
        <v>800</v>
      </c>
      <c r="AF73" s="99">
        <v>800</v>
      </c>
      <c r="AG73" s="98"/>
      <c r="AH73" s="102">
        <f t="shared" si="89"/>
        <v>1600</v>
      </c>
      <c r="AI73" s="99">
        <v>800</v>
      </c>
      <c r="AJ73" s="98"/>
      <c r="AK73" s="102">
        <f t="shared" si="106"/>
        <v>2400</v>
      </c>
      <c r="AL73" s="99">
        <v>800</v>
      </c>
      <c r="AM73" s="98">
        <v>4800</v>
      </c>
      <c r="AN73" s="102">
        <f t="shared" si="107"/>
        <v>-1600</v>
      </c>
      <c r="AO73" s="99">
        <v>800</v>
      </c>
      <c r="AP73" s="113"/>
      <c r="AQ73" s="102">
        <f t="shared" si="108"/>
        <v>-800</v>
      </c>
      <c r="AR73" s="99">
        <v>800</v>
      </c>
      <c r="AS73" s="113"/>
      <c r="AT73" s="102">
        <f t="shared" si="109"/>
        <v>0</v>
      </c>
      <c r="AU73" s="99">
        <v>800</v>
      </c>
      <c r="AV73" s="113"/>
      <c r="AW73" s="102">
        <f t="shared" si="110"/>
        <v>800</v>
      </c>
      <c r="AX73" s="99">
        <v>800</v>
      </c>
      <c r="AY73" s="113"/>
      <c r="AZ73" s="102">
        <f t="shared" si="111"/>
        <v>1600</v>
      </c>
      <c r="BA73" s="99">
        <v>800</v>
      </c>
      <c r="BB73" s="113"/>
      <c r="BC73" s="102">
        <f t="shared" si="112"/>
        <v>2400</v>
      </c>
      <c r="BD73" s="99">
        <v>800</v>
      </c>
      <c r="BE73" s="113"/>
      <c r="BF73" s="102">
        <f t="shared" si="113"/>
        <v>3200</v>
      </c>
      <c r="BG73" s="99">
        <v>800</v>
      </c>
      <c r="BH73" s="113"/>
      <c r="BI73" s="102">
        <f t="shared" si="114"/>
        <v>4000</v>
      </c>
      <c r="BJ73" s="99">
        <v>800</v>
      </c>
      <c r="BK73" s="113"/>
      <c r="BL73" s="102">
        <f t="shared" si="115"/>
        <v>4800</v>
      </c>
      <c r="BM73" s="99">
        <v>800</v>
      </c>
      <c r="BN73" s="113"/>
      <c r="BO73" s="102">
        <f t="shared" si="116"/>
        <v>5600</v>
      </c>
      <c r="BP73" s="99">
        <v>800</v>
      </c>
      <c r="BQ73" s="113"/>
      <c r="BR73" s="102">
        <f t="shared" si="117"/>
        <v>6400</v>
      </c>
      <c r="BS73" s="99">
        <v>800</v>
      </c>
      <c r="BT73" s="113"/>
      <c r="BU73" s="102">
        <f t="shared" si="118"/>
        <v>7200</v>
      </c>
      <c r="BV73" s="99">
        <v>800</v>
      </c>
      <c r="BW73" s="113"/>
      <c r="BX73" s="102">
        <f t="shared" si="119"/>
        <v>8000</v>
      </c>
      <c r="BY73" s="99">
        <v>800</v>
      </c>
      <c r="BZ73" s="113">
        <v>5000</v>
      </c>
      <c r="CA73" s="102">
        <f t="shared" si="120"/>
        <v>3800</v>
      </c>
      <c r="CB73" s="99">
        <v>800</v>
      </c>
      <c r="CC73" s="113"/>
      <c r="CD73" s="102">
        <f t="shared" si="121"/>
        <v>4600</v>
      </c>
    </row>
    <row r="74" spans="1:82" x14ac:dyDescent="0.25">
      <c r="A74" s="41" t="e">
        <f>VLOOKUP(B74,справочник!$B$2:$E$322,4,FALSE)</f>
        <v>#N/A</v>
      </c>
      <c r="B74" t="str">
        <f t="shared" si="122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88"/>
        <v>20</v>
      </c>
      <c r="I74" s="1">
        <f>H74*1000</f>
        <v>20000</v>
      </c>
      <c r="J74" s="17"/>
      <c r="K74" s="17"/>
      <c r="L74" s="18">
        <f t="shared" si="53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23"/>
        <v>4000</v>
      </c>
      <c r="Z74" s="96">
        <v>12</v>
      </c>
      <c r="AA74" s="96">
        <f t="shared" si="124"/>
        <v>9600</v>
      </c>
      <c r="AB74" s="96">
        <f t="shared" si="125"/>
        <v>25600</v>
      </c>
      <c r="AC74" s="99">
        <v>800</v>
      </c>
      <c r="AD74" s="98"/>
      <c r="AE74" s="102">
        <f t="shared" si="126"/>
        <v>26400</v>
      </c>
      <c r="AF74" s="99">
        <v>800</v>
      </c>
      <c r="AG74" s="98">
        <v>2400</v>
      </c>
      <c r="AH74" s="102">
        <f t="shared" si="89"/>
        <v>24800</v>
      </c>
      <c r="AI74" s="99">
        <v>800</v>
      </c>
      <c r="AJ74" s="98">
        <v>2000</v>
      </c>
      <c r="AK74" s="102">
        <f t="shared" si="106"/>
        <v>23600</v>
      </c>
      <c r="AL74" s="99">
        <v>800</v>
      </c>
      <c r="AM74" s="98">
        <v>5000</v>
      </c>
      <c r="AN74" s="102">
        <f t="shared" si="107"/>
        <v>19400</v>
      </c>
      <c r="AO74" s="99">
        <v>800</v>
      </c>
      <c r="AP74" s="113"/>
      <c r="AQ74" s="102">
        <f t="shared" si="108"/>
        <v>20200</v>
      </c>
      <c r="AR74" s="99">
        <v>800</v>
      </c>
      <c r="AS74" s="113">
        <v>4000</v>
      </c>
      <c r="AT74" s="102">
        <f t="shared" si="109"/>
        <v>17000</v>
      </c>
      <c r="AU74" s="99">
        <v>800</v>
      </c>
      <c r="AV74" s="113"/>
      <c r="AW74" s="102">
        <f t="shared" si="110"/>
        <v>17800</v>
      </c>
      <c r="AX74" s="99">
        <v>800</v>
      </c>
      <c r="AY74" s="113">
        <v>5000</v>
      </c>
      <c r="AZ74" s="102">
        <f t="shared" si="111"/>
        <v>13600</v>
      </c>
      <c r="BA74" s="99">
        <v>800</v>
      </c>
      <c r="BB74" s="113">
        <v>4400</v>
      </c>
      <c r="BC74" s="102">
        <f t="shared" si="112"/>
        <v>10000</v>
      </c>
      <c r="BD74" s="99">
        <v>800</v>
      </c>
      <c r="BE74" s="113">
        <v>3800</v>
      </c>
      <c r="BF74" s="102">
        <f t="shared" si="113"/>
        <v>7000</v>
      </c>
      <c r="BG74" s="99">
        <v>800</v>
      </c>
      <c r="BH74" s="113">
        <v>3800</v>
      </c>
      <c r="BI74" s="102">
        <f t="shared" si="114"/>
        <v>4000</v>
      </c>
      <c r="BJ74" s="99">
        <v>800</v>
      </c>
      <c r="BK74" s="113"/>
      <c r="BL74" s="102">
        <f t="shared" si="115"/>
        <v>4800</v>
      </c>
      <c r="BM74" s="99">
        <v>800</v>
      </c>
      <c r="BN74" s="113">
        <f>2800+2800</f>
        <v>5600</v>
      </c>
      <c r="BO74" s="102">
        <f t="shared" si="116"/>
        <v>0</v>
      </c>
      <c r="BP74" s="99">
        <v>800</v>
      </c>
      <c r="BQ74" s="113"/>
      <c r="BR74" s="102">
        <f t="shared" si="117"/>
        <v>800</v>
      </c>
      <c r="BS74" s="99">
        <v>800</v>
      </c>
      <c r="BT74" s="113">
        <v>1600</v>
      </c>
      <c r="BU74" s="102">
        <f t="shared" si="118"/>
        <v>0</v>
      </c>
      <c r="BV74" s="99">
        <v>800</v>
      </c>
      <c r="BW74" s="113"/>
      <c r="BX74" s="102">
        <f t="shared" si="119"/>
        <v>800</v>
      </c>
      <c r="BY74" s="99">
        <v>800</v>
      </c>
      <c r="BZ74" s="113"/>
      <c r="CA74" s="102">
        <f t="shared" si="120"/>
        <v>1600</v>
      </c>
      <c r="CB74" s="99">
        <v>800</v>
      </c>
      <c r="CC74" s="113">
        <v>1600</v>
      </c>
      <c r="CD74" s="102">
        <f t="shared" si="121"/>
        <v>800</v>
      </c>
    </row>
    <row r="75" spans="1:82" ht="25.5" x14ac:dyDescent="0.25">
      <c r="A75" s="41" t="e">
        <f>VLOOKUP(B75,справочник!$B$2:$E$322,4,FALSE)</f>
        <v>#N/A</v>
      </c>
      <c r="B75" t="str">
        <f t="shared" si="122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53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23"/>
        <v>18000</v>
      </c>
      <c r="Z75" s="96">
        <v>12</v>
      </c>
      <c r="AA75" s="96">
        <f t="shared" si="124"/>
        <v>9600</v>
      </c>
      <c r="AB75" s="96">
        <f t="shared" si="125"/>
        <v>-8400</v>
      </c>
      <c r="AC75" s="99">
        <v>800</v>
      </c>
      <c r="AD75" s="98"/>
      <c r="AE75" s="102">
        <f t="shared" si="126"/>
        <v>-7600</v>
      </c>
      <c r="AF75" s="99">
        <v>800</v>
      </c>
      <c r="AG75" s="98"/>
      <c r="AH75" s="102">
        <f t="shared" si="89"/>
        <v>-6800</v>
      </c>
      <c r="AI75" s="99">
        <v>800</v>
      </c>
      <c r="AJ75" s="98"/>
      <c r="AK75" s="102">
        <f t="shared" si="106"/>
        <v>-6000</v>
      </c>
      <c r="AL75" s="99">
        <v>800</v>
      </c>
      <c r="AM75" s="98"/>
      <c r="AN75" s="102">
        <f t="shared" si="107"/>
        <v>-5200</v>
      </c>
      <c r="AO75" s="99">
        <v>800</v>
      </c>
      <c r="AP75" s="113"/>
      <c r="AQ75" s="102">
        <f t="shared" si="108"/>
        <v>-4400</v>
      </c>
      <c r="AR75" s="99">
        <v>800</v>
      </c>
      <c r="AS75" s="113"/>
      <c r="AT75" s="102">
        <f t="shared" si="109"/>
        <v>-3600</v>
      </c>
      <c r="AU75" s="99">
        <v>800</v>
      </c>
      <c r="AV75" s="113"/>
      <c r="AW75" s="102">
        <f t="shared" si="110"/>
        <v>-2800</v>
      </c>
      <c r="AX75" s="99">
        <v>800</v>
      </c>
      <c r="AY75" s="113"/>
      <c r="AZ75" s="102">
        <f t="shared" si="111"/>
        <v>-2000</v>
      </c>
      <c r="BA75" s="99">
        <v>800</v>
      </c>
      <c r="BB75" s="113"/>
      <c r="BC75" s="102">
        <f t="shared" si="112"/>
        <v>-1200</v>
      </c>
      <c r="BD75" s="99">
        <v>800</v>
      </c>
      <c r="BE75" s="113"/>
      <c r="BF75" s="102">
        <f t="shared" si="113"/>
        <v>-400</v>
      </c>
      <c r="BG75" s="99">
        <v>800</v>
      </c>
      <c r="BH75" s="113"/>
      <c r="BI75" s="102">
        <f t="shared" si="114"/>
        <v>400</v>
      </c>
      <c r="BJ75" s="99">
        <v>800</v>
      </c>
      <c r="BK75" s="113"/>
      <c r="BL75" s="102">
        <f t="shared" si="115"/>
        <v>1200</v>
      </c>
      <c r="BM75" s="99">
        <v>800</v>
      </c>
      <c r="BN75" s="113"/>
      <c r="BO75" s="102">
        <f t="shared" si="116"/>
        <v>2000</v>
      </c>
      <c r="BP75" s="99">
        <v>800</v>
      </c>
      <c r="BQ75" s="113"/>
      <c r="BR75" s="102">
        <f t="shared" si="117"/>
        <v>2800</v>
      </c>
      <c r="BS75" s="99">
        <v>800</v>
      </c>
      <c r="BT75" s="113"/>
      <c r="BU75" s="102">
        <f t="shared" si="118"/>
        <v>3600</v>
      </c>
      <c r="BV75" s="99">
        <v>800</v>
      </c>
      <c r="BW75" s="113"/>
      <c r="BX75" s="102">
        <f t="shared" si="119"/>
        <v>4400</v>
      </c>
      <c r="BY75" s="99">
        <v>800</v>
      </c>
      <c r="BZ75" s="113"/>
      <c r="CA75" s="102">
        <f t="shared" si="120"/>
        <v>5200</v>
      </c>
      <c r="CB75" s="99">
        <v>800</v>
      </c>
      <c r="CC75" s="113"/>
      <c r="CD75" s="102">
        <f t="shared" si="121"/>
        <v>6000</v>
      </c>
    </row>
    <row r="76" spans="1:82" x14ac:dyDescent="0.25">
      <c r="A76" s="41">
        <f>VLOOKUP(B76,справочник!$B$2:$E$322,4,FALSE)</f>
        <v>24</v>
      </c>
      <c r="B76" t="str">
        <f t="shared" si="122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27">INT(($H$325-G76)/30)</f>
        <v>40</v>
      </c>
      <c r="I76" s="1">
        <f t="shared" ref="I76:I139" si="128">H76*1000</f>
        <v>40000</v>
      </c>
      <c r="J76" s="17">
        <v>30000</v>
      </c>
      <c r="K76" s="17"/>
      <c r="L76" s="18">
        <f t="shared" si="53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23"/>
        <v>0</v>
      </c>
      <c r="Z76" s="96">
        <v>12</v>
      </c>
      <c r="AA76" s="96">
        <f t="shared" si="124"/>
        <v>9600</v>
      </c>
      <c r="AB76" s="96">
        <f t="shared" si="125"/>
        <v>19600</v>
      </c>
      <c r="AC76" s="99">
        <v>800</v>
      </c>
      <c r="AD76" s="98"/>
      <c r="AE76" s="102">
        <f t="shared" si="126"/>
        <v>20400</v>
      </c>
      <c r="AF76" s="99">
        <v>800</v>
      </c>
      <c r="AG76" s="98"/>
      <c r="AH76" s="102">
        <f t="shared" si="89"/>
        <v>21200</v>
      </c>
      <c r="AI76" s="99">
        <v>800</v>
      </c>
      <c r="AJ76" s="98"/>
      <c r="AK76" s="102">
        <f t="shared" si="106"/>
        <v>22000</v>
      </c>
      <c r="AL76" s="99">
        <v>800</v>
      </c>
      <c r="AM76" s="98"/>
      <c r="AN76" s="102">
        <f t="shared" si="107"/>
        <v>22800</v>
      </c>
      <c r="AO76" s="99">
        <v>800</v>
      </c>
      <c r="AP76" s="113"/>
      <c r="AQ76" s="102">
        <f t="shared" si="108"/>
        <v>23600</v>
      </c>
      <c r="AR76" s="99">
        <v>800</v>
      </c>
      <c r="AS76" s="113"/>
      <c r="AT76" s="102">
        <f t="shared" si="109"/>
        <v>24400</v>
      </c>
      <c r="AU76" s="99">
        <v>800</v>
      </c>
      <c r="AV76" s="113"/>
      <c r="AW76" s="102">
        <f t="shared" si="110"/>
        <v>25200</v>
      </c>
      <c r="AX76" s="99">
        <v>800</v>
      </c>
      <c r="AY76" s="113"/>
      <c r="AZ76" s="102">
        <f t="shared" si="111"/>
        <v>26000</v>
      </c>
      <c r="BA76" s="99">
        <v>800</v>
      </c>
      <c r="BB76" s="113"/>
      <c r="BC76" s="102">
        <f t="shared" si="112"/>
        <v>26800</v>
      </c>
      <c r="BD76" s="99">
        <v>800</v>
      </c>
      <c r="BE76" s="113"/>
      <c r="BF76" s="102">
        <f t="shared" si="113"/>
        <v>27600</v>
      </c>
      <c r="BG76" s="99">
        <v>800</v>
      </c>
      <c r="BH76" s="113"/>
      <c r="BI76" s="102">
        <f t="shared" si="114"/>
        <v>28400</v>
      </c>
      <c r="BJ76" s="99">
        <v>800</v>
      </c>
      <c r="BK76" s="113"/>
      <c r="BL76" s="102">
        <f t="shared" si="115"/>
        <v>29200</v>
      </c>
      <c r="BM76" s="99">
        <v>800</v>
      </c>
      <c r="BN76" s="113"/>
      <c r="BO76" s="102">
        <f t="shared" si="116"/>
        <v>30000</v>
      </c>
      <c r="BP76" s="99">
        <v>800</v>
      </c>
      <c r="BQ76" s="113"/>
      <c r="BR76" s="102">
        <f t="shared" si="117"/>
        <v>30800</v>
      </c>
      <c r="BS76" s="99">
        <v>800</v>
      </c>
      <c r="BT76" s="113"/>
      <c r="BU76" s="102">
        <f t="shared" si="118"/>
        <v>31600</v>
      </c>
      <c r="BV76" s="99">
        <v>800</v>
      </c>
      <c r="BW76" s="113"/>
      <c r="BX76" s="102">
        <f t="shared" si="119"/>
        <v>32400</v>
      </c>
      <c r="BY76" s="99">
        <v>800</v>
      </c>
      <c r="BZ76" s="113"/>
      <c r="CA76" s="102">
        <f t="shared" si="120"/>
        <v>33200</v>
      </c>
      <c r="CB76" s="99">
        <v>800</v>
      </c>
      <c r="CC76" s="113"/>
      <c r="CD76" s="102">
        <f t="shared" si="121"/>
        <v>34000</v>
      </c>
    </row>
    <row r="77" spans="1:82" x14ac:dyDescent="0.25">
      <c r="A77" s="41">
        <f>VLOOKUP(B77,справочник!$B$2:$E$322,4,FALSE)</f>
        <v>50</v>
      </c>
      <c r="B77" t="str">
        <f t="shared" si="122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27"/>
        <v>52</v>
      </c>
      <c r="I77" s="1">
        <f t="shared" si="128"/>
        <v>52000</v>
      </c>
      <c r="J77" s="17">
        <f>1000+41000</f>
        <v>42000</v>
      </c>
      <c r="K77" s="17"/>
      <c r="L77" s="18">
        <f t="shared" si="53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23"/>
        <v>15200</v>
      </c>
      <c r="Z77" s="96">
        <v>12</v>
      </c>
      <c r="AA77" s="96">
        <f t="shared" si="124"/>
        <v>9600</v>
      </c>
      <c r="AB77" s="96">
        <f t="shared" si="125"/>
        <v>4400</v>
      </c>
      <c r="AC77" s="99">
        <v>800</v>
      </c>
      <c r="AD77" s="98"/>
      <c r="AE77" s="102">
        <f t="shared" si="126"/>
        <v>5200</v>
      </c>
      <c r="AF77" s="99">
        <v>800</v>
      </c>
      <c r="AG77" s="98"/>
      <c r="AH77" s="102">
        <f t="shared" si="89"/>
        <v>6000</v>
      </c>
      <c r="AI77" s="99">
        <v>800</v>
      </c>
      <c r="AJ77" s="98"/>
      <c r="AK77" s="102">
        <f t="shared" si="106"/>
        <v>6800</v>
      </c>
      <c r="AL77" s="99">
        <v>800</v>
      </c>
      <c r="AM77" s="98"/>
      <c r="AN77" s="102">
        <f t="shared" si="107"/>
        <v>7600</v>
      </c>
      <c r="AO77" s="99">
        <v>800</v>
      </c>
      <c r="AP77" s="113"/>
      <c r="AQ77" s="102">
        <f t="shared" si="108"/>
        <v>8400</v>
      </c>
      <c r="AR77" s="99">
        <v>800</v>
      </c>
      <c r="AS77" s="113"/>
      <c r="AT77" s="102">
        <f t="shared" si="109"/>
        <v>9200</v>
      </c>
      <c r="AU77" s="99">
        <v>800</v>
      </c>
      <c r="AV77" s="113"/>
      <c r="AW77" s="102">
        <f t="shared" si="110"/>
        <v>10000</v>
      </c>
      <c r="AX77" s="99">
        <v>800</v>
      </c>
      <c r="AY77" s="113"/>
      <c r="AZ77" s="102">
        <f t="shared" si="111"/>
        <v>10800</v>
      </c>
      <c r="BA77" s="99">
        <v>800</v>
      </c>
      <c r="BB77" s="113"/>
      <c r="BC77" s="102">
        <f t="shared" si="112"/>
        <v>11600</v>
      </c>
      <c r="BD77" s="99">
        <v>800</v>
      </c>
      <c r="BE77" s="113"/>
      <c r="BF77" s="102">
        <f t="shared" si="113"/>
        <v>12400</v>
      </c>
      <c r="BG77" s="99">
        <v>800</v>
      </c>
      <c r="BH77" s="113"/>
      <c r="BI77" s="102">
        <f t="shared" si="114"/>
        <v>13200</v>
      </c>
      <c r="BJ77" s="99">
        <v>800</v>
      </c>
      <c r="BK77" s="113"/>
      <c r="BL77" s="102">
        <f t="shared" si="115"/>
        <v>14000</v>
      </c>
      <c r="BM77" s="99">
        <v>800</v>
      </c>
      <c r="BN77" s="113"/>
      <c r="BO77" s="102">
        <f t="shared" si="116"/>
        <v>14800</v>
      </c>
      <c r="BP77" s="99">
        <v>800</v>
      </c>
      <c r="BQ77" s="113"/>
      <c r="BR77" s="102">
        <f t="shared" si="117"/>
        <v>15600</v>
      </c>
      <c r="BS77" s="99">
        <v>800</v>
      </c>
      <c r="BT77" s="113"/>
      <c r="BU77" s="102">
        <f t="shared" si="118"/>
        <v>16400</v>
      </c>
      <c r="BV77" s="99">
        <v>800</v>
      </c>
      <c r="BW77" s="113">
        <v>5000</v>
      </c>
      <c r="BX77" s="102">
        <f t="shared" si="119"/>
        <v>12200</v>
      </c>
      <c r="BY77" s="99">
        <v>800</v>
      </c>
      <c r="BZ77" s="113"/>
      <c r="CA77" s="102">
        <f t="shared" si="120"/>
        <v>13000</v>
      </c>
      <c r="CB77" s="99">
        <v>800</v>
      </c>
      <c r="CC77" s="113"/>
      <c r="CD77" s="102">
        <f t="shared" si="121"/>
        <v>13800</v>
      </c>
    </row>
    <row r="78" spans="1:82" x14ac:dyDescent="0.25">
      <c r="A78" s="41">
        <f>VLOOKUP(B78,справочник!$B$2:$E$322,4,FALSE)</f>
        <v>122</v>
      </c>
      <c r="B78" t="str">
        <f t="shared" si="122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27"/>
        <v>47</v>
      </c>
      <c r="I78" s="1">
        <f t="shared" si="128"/>
        <v>47000</v>
      </c>
      <c r="J78" s="17">
        <f>37000+5000</f>
        <v>42000</v>
      </c>
      <c r="K78" s="17">
        <v>5000</v>
      </c>
      <c r="L78" s="18">
        <f t="shared" si="53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23"/>
        <v>9600</v>
      </c>
      <c r="Z78" s="96">
        <v>12</v>
      </c>
      <c r="AA78" s="96">
        <f t="shared" si="124"/>
        <v>9600</v>
      </c>
      <c r="AB78" s="96">
        <f t="shared" si="125"/>
        <v>0</v>
      </c>
      <c r="AC78" s="99">
        <v>800</v>
      </c>
      <c r="AD78" s="98"/>
      <c r="AE78" s="102">
        <f t="shared" si="126"/>
        <v>800</v>
      </c>
      <c r="AF78" s="99">
        <v>800</v>
      </c>
      <c r="AG78" s="98">
        <v>1600</v>
      </c>
      <c r="AH78" s="102">
        <f t="shared" si="89"/>
        <v>0</v>
      </c>
      <c r="AI78" s="99">
        <v>800</v>
      </c>
      <c r="AJ78" s="98"/>
      <c r="AK78" s="102">
        <f t="shared" si="106"/>
        <v>800</v>
      </c>
      <c r="AL78" s="99">
        <v>800</v>
      </c>
      <c r="AM78" s="98"/>
      <c r="AN78" s="102">
        <f t="shared" si="107"/>
        <v>1600</v>
      </c>
      <c r="AO78" s="99">
        <v>800</v>
      </c>
      <c r="AP78" s="113">
        <v>2400</v>
      </c>
      <c r="AQ78" s="102">
        <f t="shared" si="108"/>
        <v>0</v>
      </c>
      <c r="AR78" s="99">
        <v>800</v>
      </c>
      <c r="AS78" s="113"/>
      <c r="AT78" s="102">
        <f t="shared" si="109"/>
        <v>800</v>
      </c>
      <c r="AU78" s="99">
        <v>800</v>
      </c>
      <c r="AV78" s="113"/>
      <c r="AW78" s="102">
        <f t="shared" si="110"/>
        <v>1600</v>
      </c>
      <c r="AX78" s="99">
        <v>800</v>
      </c>
      <c r="AY78" s="113"/>
      <c r="AZ78" s="102">
        <f t="shared" si="111"/>
        <v>2400</v>
      </c>
      <c r="BA78" s="99">
        <v>800</v>
      </c>
      <c r="BB78" s="113"/>
      <c r="BC78" s="102">
        <f t="shared" si="112"/>
        <v>3200</v>
      </c>
      <c r="BD78" s="99">
        <v>800</v>
      </c>
      <c r="BE78" s="113"/>
      <c r="BF78" s="102">
        <f t="shared" si="113"/>
        <v>4000</v>
      </c>
      <c r="BG78" s="99">
        <v>800</v>
      </c>
      <c r="BH78" s="113">
        <v>4000</v>
      </c>
      <c r="BI78" s="102">
        <f t="shared" si="114"/>
        <v>800</v>
      </c>
      <c r="BJ78" s="99">
        <v>800</v>
      </c>
      <c r="BK78" s="113"/>
      <c r="BL78" s="102">
        <f t="shared" si="115"/>
        <v>1600</v>
      </c>
      <c r="BM78" s="99">
        <v>800</v>
      </c>
      <c r="BN78" s="113"/>
      <c r="BO78" s="102">
        <f t="shared" si="116"/>
        <v>2400</v>
      </c>
      <c r="BP78" s="99">
        <v>800</v>
      </c>
      <c r="BQ78" s="113">
        <v>3200</v>
      </c>
      <c r="BR78" s="102">
        <f t="shared" si="117"/>
        <v>0</v>
      </c>
      <c r="BS78" s="99">
        <v>800</v>
      </c>
      <c r="BT78" s="113"/>
      <c r="BU78" s="102">
        <f t="shared" si="118"/>
        <v>800</v>
      </c>
      <c r="BV78" s="99">
        <v>800</v>
      </c>
      <c r="BW78" s="113"/>
      <c r="BX78" s="102">
        <f t="shared" si="119"/>
        <v>1600</v>
      </c>
      <c r="BY78" s="99">
        <v>800</v>
      </c>
      <c r="BZ78" s="113"/>
      <c r="CA78" s="102">
        <f t="shared" si="120"/>
        <v>2400</v>
      </c>
      <c r="CB78" s="99">
        <v>800</v>
      </c>
      <c r="CC78" s="113"/>
      <c r="CD78" s="102">
        <f t="shared" si="121"/>
        <v>3200</v>
      </c>
    </row>
    <row r="79" spans="1:82" x14ac:dyDescent="0.25">
      <c r="A79" s="41">
        <f>VLOOKUP(B79,справочник!$B$2:$E$322,4,FALSE)</f>
        <v>301</v>
      </c>
      <c r="B79" t="str">
        <f t="shared" si="122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27"/>
        <v>13</v>
      </c>
      <c r="I79" s="1">
        <f t="shared" si="128"/>
        <v>13000</v>
      </c>
      <c r="J79" s="17">
        <v>1000</v>
      </c>
      <c r="K79" s="17"/>
      <c r="L79" s="18">
        <f t="shared" si="53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23"/>
        <v>0</v>
      </c>
      <c r="Z79" s="96">
        <v>12</v>
      </c>
      <c r="AA79" s="96">
        <f t="shared" si="124"/>
        <v>9600</v>
      </c>
      <c r="AB79" s="96">
        <f t="shared" si="125"/>
        <v>21600</v>
      </c>
      <c r="AC79" s="99">
        <v>800</v>
      </c>
      <c r="AD79" s="98"/>
      <c r="AE79" s="102">
        <f t="shared" si="126"/>
        <v>22400</v>
      </c>
      <c r="AF79" s="99">
        <v>800</v>
      </c>
      <c r="AG79" s="98"/>
      <c r="AH79" s="102">
        <f t="shared" si="89"/>
        <v>23200</v>
      </c>
      <c r="AI79" s="99">
        <v>800</v>
      </c>
      <c r="AJ79" s="98"/>
      <c r="AK79" s="102">
        <f t="shared" si="106"/>
        <v>24000</v>
      </c>
      <c r="AL79" s="99">
        <v>800</v>
      </c>
      <c r="AM79" s="98">
        <v>25000</v>
      </c>
      <c r="AN79" s="102">
        <f t="shared" si="107"/>
        <v>-200</v>
      </c>
      <c r="AO79" s="99">
        <v>800</v>
      </c>
      <c r="AP79" s="113"/>
      <c r="AQ79" s="102">
        <f t="shared" si="108"/>
        <v>600</v>
      </c>
      <c r="AR79" s="99">
        <v>800</v>
      </c>
      <c r="AS79" s="113"/>
      <c r="AT79" s="102">
        <f t="shared" si="109"/>
        <v>1400</v>
      </c>
      <c r="AU79" s="99">
        <v>800</v>
      </c>
      <c r="AV79" s="113"/>
      <c r="AW79" s="102">
        <f t="shared" si="110"/>
        <v>2200</v>
      </c>
      <c r="AX79" s="99">
        <v>800</v>
      </c>
      <c r="AY79" s="113">
        <v>2200</v>
      </c>
      <c r="AZ79" s="102">
        <f t="shared" si="111"/>
        <v>800</v>
      </c>
      <c r="BA79" s="99">
        <v>800</v>
      </c>
      <c r="BB79" s="113"/>
      <c r="BC79" s="102">
        <f t="shared" si="112"/>
        <v>1600</v>
      </c>
      <c r="BD79" s="99">
        <v>800</v>
      </c>
      <c r="BE79" s="113"/>
      <c r="BF79" s="102">
        <f t="shared" si="113"/>
        <v>2400</v>
      </c>
      <c r="BG79" s="99">
        <v>800</v>
      </c>
      <c r="BH79" s="113">
        <v>2400</v>
      </c>
      <c r="BI79" s="102">
        <f t="shared" si="114"/>
        <v>800</v>
      </c>
      <c r="BJ79" s="99">
        <v>800</v>
      </c>
      <c r="BK79" s="113">
        <v>1600</v>
      </c>
      <c r="BL79" s="102">
        <f t="shared" si="115"/>
        <v>0</v>
      </c>
      <c r="BM79" s="99">
        <v>800</v>
      </c>
      <c r="BN79" s="113"/>
      <c r="BO79" s="102">
        <f t="shared" si="116"/>
        <v>800</v>
      </c>
      <c r="BP79" s="99">
        <v>800</v>
      </c>
      <c r="BQ79" s="113"/>
      <c r="BR79" s="102">
        <f t="shared" si="117"/>
        <v>1600</v>
      </c>
      <c r="BS79" s="99">
        <v>800</v>
      </c>
      <c r="BT79" s="113"/>
      <c r="BU79" s="102">
        <f t="shared" si="118"/>
        <v>2400</v>
      </c>
      <c r="BV79" s="99">
        <v>800</v>
      </c>
      <c r="BW79" s="113">
        <v>4000</v>
      </c>
      <c r="BX79" s="102">
        <f t="shared" si="119"/>
        <v>-800</v>
      </c>
      <c r="BY79" s="99">
        <v>800</v>
      </c>
      <c r="BZ79" s="113"/>
      <c r="CA79" s="102">
        <f t="shared" si="120"/>
        <v>0</v>
      </c>
      <c r="CB79" s="99">
        <v>800</v>
      </c>
      <c r="CC79" s="113"/>
      <c r="CD79" s="102">
        <f t="shared" si="121"/>
        <v>800</v>
      </c>
    </row>
    <row r="80" spans="1:82" x14ac:dyDescent="0.25">
      <c r="A80" s="41" t="e">
        <f>VLOOKUP(B80,справочник!$B$2:$E$322,4,FALSE)</f>
        <v>#N/A</v>
      </c>
      <c r="B80" t="str">
        <f t="shared" si="122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27"/>
        <v>29</v>
      </c>
      <c r="I80" s="1">
        <f t="shared" si="128"/>
        <v>29000</v>
      </c>
      <c r="J80" s="17">
        <v>29000</v>
      </c>
      <c r="K80" s="17"/>
      <c r="L80" s="18">
        <f t="shared" si="53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23"/>
        <v>0</v>
      </c>
      <c r="Z80" s="96">
        <v>12</v>
      </c>
      <c r="AA80" s="96">
        <f t="shared" si="124"/>
        <v>9600</v>
      </c>
      <c r="AB80" s="96">
        <f t="shared" si="125"/>
        <v>9600</v>
      </c>
      <c r="AC80" s="99">
        <v>800</v>
      </c>
      <c r="AD80" s="98"/>
      <c r="AE80" s="102">
        <f t="shared" si="126"/>
        <v>10400</v>
      </c>
      <c r="AF80" s="99">
        <v>800</v>
      </c>
      <c r="AG80" s="98"/>
      <c r="AH80" s="102">
        <f t="shared" si="89"/>
        <v>11200</v>
      </c>
      <c r="AI80" s="99">
        <v>800</v>
      </c>
      <c r="AJ80" s="98"/>
      <c r="AK80" s="102">
        <f t="shared" si="106"/>
        <v>12000</v>
      </c>
      <c r="AL80" s="99">
        <v>800</v>
      </c>
      <c r="AM80" s="98">
        <v>14400</v>
      </c>
      <c r="AN80" s="102">
        <f t="shared" si="107"/>
        <v>-1600</v>
      </c>
      <c r="AO80" s="99">
        <v>800</v>
      </c>
      <c r="AP80" s="113"/>
      <c r="AQ80" s="102">
        <f t="shared" si="108"/>
        <v>-800</v>
      </c>
      <c r="AR80" s="99">
        <v>800</v>
      </c>
      <c r="AS80" s="113"/>
      <c r="AT80" s="102">
        <f t="shared" si="109"/>
        <v>0</v>
      </c>
      <c r="AU80" s="99">
        <v>800</v>
      </c>
      <c r="AV80" s="113"/>
      <c r="AW80" s="102">
        <f t="shared" si="110"/>
        <v>800</v>
      </c>
      <c r="AX80" s="99">
        <v>800</v>
      </c>
      <c r="AY80" s="113"/>
      <c r="AZ80" s="102">
        <f t="shared" si="111"/>
        <v>1600</v>
      </c>
      <c r="BA80" s="99">
        <v>800</v>
      </c>
      <c r="BB80" s="113"/>
      <c r="BC80" s="102">
        <f t="shared" si="112"/>
        <v>2400</v>
      </c>
      <c r="BD80" s="99">
        <v>800</v>
      </c>
      <c r="BE80" s="113"/>
      <c r="BF80" s="102">
        <f t="shared" si="113"/>
        <v>3200</v>
      </c>
      <c r="BG80" s="99">
        <v>800</v>
      </c>
      <c r="BH80" s="113"/>
      <c r="BI80" s="102">
        <f t="shared" si="114"/>
        <v>4000</v>
      </c>
      <c r="BJ80" s="99">
        <v>800</v>
      </c>
      <c r="BK80" s="113"/>
      <c r="BL80" s="102">
        <f t="shared" si="115"/>
        <v>4800</v>
      </c>
      <c r="BM80" s="99">
        <v>800</v>
      </c>
      <c r="BN80" s="113"/>
      <c r="BO80" s="102">
        <f t="shared" si="116"/>
        <v>5600</v>
      </c>
      <c r="BP80" s="99">
        <v>800</v>
      </c>
      <c r="BQ80" s="113"/>
      <c r="BR80" s="102">
        <f t="shared" si="117"/>
        <v>6400</v>
      </c>
      <c r="BS80" s="99">
        <v>800</v>
      </c>
      <c r="BT80" s="113"/>
      <c r="BU80" s="102">
        <f t="shared" si="118"/>
        <v>7200</v>
      </c>
      <c r="BV80" s="99">
        <v>800</v>
      </c>
      <c r="BW80" s="113"/>
      <c r="BX80" s="102">
        <f t="shared" si="119"/>
        <v>8000</v>
      </c>
      <c r="BY80" s="99">
        <v>800</v>
      </c>
      <c r="BZ80" s="113"/>
      <c r="CA80" s="102">
        <f t="shared" si="120"/>
        <v>8800</v>
      </c>
      <c r="CB80" s="99">
        <v>800</v>
      </c>
      <c r="CC80" s="113"/>
      <c r="CD80" s="102">
        <f t="shared" si="121"/>
        <v>9600</v>
      </c>
    </row>
    <row r="81" spans="1:82" x14ac:dyDescent="0.25">
      <c r="A81" s="41">
        <f>VLOOKUP(B81,справочник!$B$2:$E$322,4,FALSE)</f>
        <v>155</v>
      </c>
      <c r="B81" t="str">
        <f t="shared" si="122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27"/>
        <v>28</v>
      </c>
      <c r="I81" s="1">
        <f t="shared" si="128"/>
        <v>28000</v>
      </c>
      <c r="J81" s="17">
        <v>28000</v>
      </c>
      <c r="K81" s="17">
        <v>2000</v>
      </c>
      <c r="L81" s="18">
        <f t="shared" si="53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23"/>
        <v>8600</v>
      </c>
      <c r="Z81" s="96">
        <v>12</v>
      </c>
      <c r="AA81" s="96">
        <f t="shared" si="124"/>
        <v>9600</v>
      </c>
      <c r="AB81" s="96">
        <f t="shared" si="125"/>
        <v>-1000</v>
      </c>
      <c r="AC81" s="99">
        <v>800</v>
      </c>
      <c r="AD81" s="98">
        <v>1600</v>
      </c>
      <c r="AE81" s="102">
        <f t="shared" si="126"/>
        <v>-1800</v>
      </c>
      <c r="AF81" s="99">
        <v>800</v>
      </c>
      <c r="AG81" s="98"/>
      <c r="AH81" s="102">
        <f t="shared" si="89"/>
        <v>-1000</v>
      </c>
      <c r="AI81" s="99">
        <v>800</v>
      </c>
      <c r="AJ81" s="98"/>
      <c r="AK81" s="102">
        <f t="shared" si="106"/>
        <v>-200</v>
      </c>
      <c r="AL81" s="99">
        <v>800</v>
      </c>
      <c r="AM81" s="98"/>
      <c r="AN81" s="102">
        <f t="shared" si="107"/>
        <v>600</v>
      </c>
      <c r="AO81" s="99">
        <v>800</v>
      </c>
      <c r="AP81" s="113"/>
      <c r="AQ81" s="102">
        <f t="shared" si="108"/>
        <v>1400</v>
      </c>
      <c r="AR81" s="99">
        <v>800</v>
      </c>
      <c r="AS81" s="113">
        <v>1500</v>
      </c>
      <c r="AT81" s="102">
        <f t="shared" si="109"/>
        <v>700</v>
      </c>
      <c r="AU81" s="99">
        <v>800</v>
      </c>
      <c r="AV81" s="113">
        <f>1600+1600</f>
        <v>3200</v>
      </c>
      <c r="AW81" s="102">
        <f t="shared" si="110"/>
        <v>-1700</v>
      </c>
      <c r="AX81" s="99">
        <v>800</v>
      </c>
      <c r="AY81" s="113">
        <f>800+800</f>
        <v>1600</v>
      </c>
      <c r="AZ81" s="102">
        <f t="shared" si="111"/>
        <v>-2500</v>
      </c>
      <c r="BA81" s="99">
        <v>800</v>
      </c>
      <c r="BB81" s="113"/>
      <c r="BC81" s="102">
        <f t="shared" si="112"/>
        <v>-1700</v>
      </c>
      <c r="BD81" s="99">
        <v>800</v>
      </c>
      <c r="BE81" s="113">
        <v>1600</v>
      </c>
      <c r="BF81" s="102">
        <f t="shared" si="113"/>
        <v>-2500</v>
      </c>
      <c r="BG81" s="99">
        <v>800</v>
      </c>
      <c r="BH81" s="113"/>
      <c r="BI81" s="102">
        <f t="shared" si="114"/>
        <v>-1700</v>
      </c>
      <c r="BJ81" s="99">
        <v>800</v>
      </c>
      <c r="BK81" s="113"/>
      <c r="BL81" s="102">
        <f t="shared" si="115"/>
        <v>-900</v>
      </c>
      <c r="BM81" s="99">
        <v>800</v>
      </c>
      <c r="BN81" s="113"/>
      <c r="BO81" s="102">
        <f t="shared" si="116"/>
        <v>-100</v>
      </c>
      <c r="BP81" s="99">
        <v>800</v>
      </c>
      <c r="BQ81" s="113">
        <v>1000</v>
      </c>
      <c r="BR81" s="102">
        <f t="shared" si="117"/>
        <v>-300</v>
      </c>
      <c r="BS81" s="99">
        <v>800</v>
      </c>
      <c r="BT81" s="113">
        <v>2000</v>
      </c>
      <c r="BU81" s="102">
        <f t="shared" si="118"/>
        <v>-1500</v>
      </c>
      <c r="BV81" s="99">
        <v>800</v>
      </c>
      <c r="BW81" s="113"/>
      <c r="BX81" s="102">
        <f t="shared" si="119"/>
        <v>-700</v>
      </c>
      <c r="BY81" s="99">
        <v>800</v>
      </c>
      <c r="BZ81" s="113"/>
      <c r="CA81" s="102">
        <f t="shared" si="120"/>
        <v>100</v>
      </c>
      <c r="CB81" s="99">
        <v>800</v>
      </c>
      <c r="CC81" s="113"/>
      <c r="CD81" s="102">
        <f t="shared" si="121"/>
        <v>900</v>
      </c>
    </row>
    <row r="82" spans="1:82" x14ac:dyDescent="0.25">
      <c r="A82" s="41">
        <f>VLOOKUP(B82,справочник!$B$2:$E$322,4,FALSE)</f>
        <v>44</v>
      </c>
      <c r="B82" t="str">
        <f t="shared" si="122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27"/>
        <v>42</v>
      </c>
      <c r="I82" s="1">
        <f t="shared" si="128"/>
        <v>42000</v>
      </c>
      <c r="J82" s="17">
        <f>21000+6000</f>
        <v>27000</v>
      </c>
      <c r="K82" s="17">
        <v>13000</v>
      </c>
      <c r="L82" s="18">
        <f t="shared" si="53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23"/>
        <v>0</v>
      </c>
      <c r="Z82" s="96">
        <v>12</v>
      </c>
      <c r="AA82" s="96">
        <f t="shared" si="124"/>
        <v>9600</v>
      </c>
      <c r="AB82" s="96">
        <f t="shared" si="125"/>
        <v>11600</v>
      </c>
      <c r="AC82" s="99">
        <v>800</v>
      </c>
      <c r="AD82" s="98"/>
      <c r="AE82" s="102">
        <f t="shared" si="126"/>
        <v>12400</v>
      </c>
      <c r="AF82" s="99">
        <v>800</v>
      </c>
      <c r="AG82" s="98"/>
      <c r="AH82" s="102">
        <f t="shared" si="89"/>
        <v>13200</v>
      </c>
      <c r="AI82" s="99">
        <v>800</v>
      </c>
      <c r="AJ82" s="98">
        <v>7200</v>
      </c>
      <c r="AK82" s="102">
        <f t="shared" si="106"/>
        <v>6800</v>
      </c>
      <c r="AL82" s="99">
        <v>800</v>
      </c>
      <c r="AM82" s="98"/>
      <c r="AN82" s="102">
        <f t="shared" si="107"/>
        <v>7600</v>
      </c>
      <c r="AO82" s="99">
        <v>800</v>
      </c>
      <c r="AP82" s="113"/>
      <c r="AQ82" s="102">
        <f t="shared" si="108"/>
        <v>8400</v>
      </c>
      <c r="AR82" s="99">
        <v>800</v>
      </c>
      <c r="AS82" s="113"/>
      <c r="AT82" s="102">
        <f t="shared" si="109"/>
        <v>9200</v>
      </c>
      <c r="AU82" s="99">
        <v>800</v>
      </c>
      <c r="AV82" s="113"/>
      <c r="AW82" s="102">
        <f t="shared" si="110"/>
        <v>10000</v>
      </c>
      <c r="AX82" s="99">
        <v>800</v>
      </c>
      <c r="AY82" s="113"/>
      <c r="AZ82" s="102">
        <f t="shared" si="111"/>
        <v>10800</v>
      </c>
      <c r="BA82" s="99">
        <v>800</v>
      </c>
      <c r="BB82" s="113"/>
      <c r="BC82" s="102">
        <f t="shared" si="112"/>
        <v>11600</v>
      </c>
      <c r="BD82" s="99">
        <v>800</v>
      </c>
      <c r="BE82" s="113"/>
      <c r="BF82" s="102">
        <f t="shared" si="113"/>
        <v>12400</v>
      </c>
      <c r="BG82" s="99">
        <v>800</v>
      </c>
      <c r="BH82" s="113"/>
      <c r="BI82" s="102">
        <f t="shared" si="114"/>
        <v>13200</v>
      </c>
      <c r="BJ82" s="99">
        <v>800</v>
      </c>
      <c r="BK82" s="113">
        <v>3000</v>
      </c>
      <c r="BL82" s="102">
        <f t="shared" si="115"/>
        <v>11000</v>
      </c>
      <c r="BM82" s="99">
        <v>800</v>
      </c>
      <c r="BN82" s="113"/>
      <c r="BO82" s="102">
        <f t="shared" si="116"/>
        <v>11800</v>
      </c>
      <c r="BP82" s="99">
        <v>800</v>
      </c>
      <c r="BQ82" s="113">
        <f>6000+5000</f>
        <v>11000</v>
      </c>
      <c r="BR82" s="102">
        <f t="shared" si="117"/>
        <v>1600</v>
      </c>
      <c r="BS82" s="99">
        <v>800</v>
      </c>
      <c r="BT82" s="113"/>
      <c r="BU82" s="102">
        <f t="shared" si="118"/>
        <v>2400</v>
      </c>
      <c r="BV82" s="99">
        <v>800</v>
      </c>
      <c r="BW82" s="113">
        <v>5000</v>
      </c>
      <c r="BX82" s="102">
        <f t="shared" si="119"/>
        <v>-1800</v>
      </c>
      <c r="BY82" s="99">
        <v>800</v>
      </c>
      <c r="BZ82" s="113"/>
      <c r="CA82" s="102">
        <f t="shared" si="120"/>
        <v>-1000</v>
      </c>
      <c r="CB82" s="99">
        <v>800</v>
      </c>
      <c r="CC82" s="113"/>
      <c r="CD82" s="102">
        <f t="shared" si="121"/>
        <v>-200</v>
      </c>
    </row>
    <row r="83" spans="1:82" x14ac:dyDescent="0.25">
      <c r="A83" s="41">
        <f>VLOOKUP(B83,справочник!$B$2:$E$322,4,FALSE)</f>
        <v>132</v>
      </c>
      <c r="B83" t="str">
        <f t="shared" si="122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27"/>
        <v>55</v>
      </c>
      <c r="I83" s="1">
        <f t="shared" si="128"/>
        <v>55000</v>
      </c>
      <c r="J83" s="17">
        <f>41000+1000</f>
        <v>42000</v>
      </c>
      <c r="K83" s="17"/>
      <c r="L83" s="18">
        <f t="shared" si="53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23"/>
        <v>0</v>
      </c>
      <c r="Z83" s="96">
        <v>12</v>
      </c>
      <c r="AA83" s="96">
        <f t="shared" si="124"/>
        <v>9600</v>
      </c>
      <c r="AB83" s="96">
        <f t="shared" si="125"/>
        <v>22600</v>
      </c>
      <c r="AC83" s="99">
        <v>800</v>
      </c>
      <c r="AD83" s="98"/>
      <c r="AE83" s="102">
        <f t="shared" si="126"/>
        <v>23400</v>
      </c>
      <c r="AF83" s="99">
        <v>800</v>
      </c>
      <c r="AG83" s="98"/>
      <c r="AH83" s="102">
        <f t="shared" si="89"/>
        <v>24200</v>
      </c>
      <c r="AI83" s="99">
        <v>800</v>
      </c>
      <c r="AJ83" s="98"/>
      <c r="AK83" s="102">
        <f t="shared" si="106"/>
        <v>25000</v>
      </c>
      <c r="AL83" s="99">
        <v>800</v>
      </c>
      <c r="AM83" s="98"/>
      <c r="AN83" s="102">
        <f t="shared" si="107"/>
        <v>25800</v>
      </c>
      <c r="AO83" s="99">
        <v>800</v>
      </c>
      <c r="AP83" s="113"/>
      <c r="AQ83" s="102">
        <f t="shared" si="108"/>
        <v>26600</v>
      </c>
      <c r="AR83" s="99">
        <v>800</v>
      </c>
      <c r="AS83" s="113"/>
      <c r="AT83" s="102">
        <f t="shared" si="109"/>
        <v>27400</v>
      </c>
      <c r="AU83" s="99">
        <v>800</v>
      </c>
      <c r="AV83" s="113"/>
      <c r="AW83" s="102">
        <f t="shared" si="110"/>
        <v>28200</v>
      </c>
      <c r="AX83" s="99">
        <v>800</v>
      </c>
      <c r="AY83" s="113"/>
      <c r="AZ83" s="102">
        <f t="shared" si="111"/>
        <v>29000</v>
      </c>
      <c r="BA83" s="99">
        <v>800</v>
      </c>
      <c r="BB83" s="113"/>
      <c r="BC83" s="102">
        <f t="shared" si="112"/>
        <v>29800</v>
      </c>
      <c r="BD83" s="99">
        <v>800</v>
      </c>
      <c r="BE83" s="113"/>
      <c r="BF83" s="102">
        <f t="shared" si="113"/>
        <v>30600</v>
      </c>
      <c r="BG83" s="99">
        <v>800</v>
      </c>
      <c r="BH83" s="113"/>
      <c r="BI83" s="102">
        <f t="shared" si="114"/>
        <v>31400</v>
      </c>
      <c r="BJ83" s="99">
        <v>800</v>
      </c>
      <c r="BK83" s="113"/>
      <c r="BL83" s="102">
        <f t="shared" si="115"/>
        <v>32200</v>
      </c>
      <c r="BM83" s="99">
        <v>800</v>
      </c>
      <c r="BN83" s="113"/>
      <c r="BO83" s="102">
        <f t="shared" si="116"/>
        <v>33000</v>
      </c>
      <c r="BP83" s="99">
        <v>800</v>
      </c>
      <c r="BQ83" s="113"/>
      <c r="BR83" s="102">
        <f t="shared" si="117"/>
        <v>33800</v>
      </c>
      <c r="BS83" s="99">
        <v>800</v>
      </c>
      <c r="BT83" s="113"/>
      <c r="BU83" s="102">
        <f t="shared" si="118"/>
        <v>34600</v>
      </c>
      <c r="BV83" s="99">
        <v>800</v>
      </c>
      <c r="BW83" s="113"/>
      <c r="BX83" s="102">
        <f t="shared" si="119"/>
        <v>35400</v>
      </c>
      <c r="BY83" s="99">
        <v>800</v>
      </c>
      <c r="BZ83" s="113">
        <v>9600</v>
      </c>
      <c r="CA83" s="102">
        <f t="shared" si="120"/>
        <v>26600</v>
      </c>
      <c r="CB83" s="99">
        <v>800</v>
      </c>
      <c r="CC83" s="113"/>
      <c r="CD83" s="102">
        <f t="shared" si="121"/>
        <v>27400</v>
      </c>
    </row>
    <row r="84" spans="1:82" x14ac:dyDescent="0.25">
      <c r="A84" s="41">
        <f>VLOOKUP(B84,справочник!$B$2:$E$322,4,FALSE)</f>
        <v>159</v>
      </c>
      <c r="B84" t="str">
        <f t="shared" si="122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27"/>
        <v>44</v>
      </c>
      <c r="I84" s="1">
        <f t="shared" si="128"/>
        <v>44000</v>
      </c>
      <c r="J84" s="17">
        <f>32000</f>
        <v>32000</v>
      </c>
      <c r="K84" s="17"/>
      <c r="L84" s="18">
        <f t="shared" si="53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23"/>
        <v>21600</v>
      </c>
      <c r="Z84" s="96">
        <v>12</v>
      </c>
      <c r="AA84" s="96">
        <f t="shared" si="124"/>
        <v>9600</v>
      </c>
      <c r="AB84" s="96">
        <f t="shared" si="125"/>
        <v>0</v>
      </c>
      <c r="AC84" s="99">
        <v>800</v>
      </c>
      <c r="AD84" s="98"/>
      <c r="AE84" s="102">
        <f t="shared" si="126"/>
        <v>800</v>
      </c>
      <c r="AF84" s="99">
        <v>800</v>
      </c>
      <c r="AG84" s="98"/>
      <c r="AH84" s="102">
        <f t="shared" si="89"/>
        <v>1600</v>
      </c>
      <c r="AI84" s="99">
        <v>800</v>
      </c>
      <c r="AJ84" s="98"/>
      <c r="AK84" s="102">
        <f t="shared" si="106"/>
        <v>2400</v>
      </c>
      <c r="AL84" s="99">
        <v>800</v>
      </c>
      <c r="AM84" s="98"/>
      <c r="AN84" s="102">
        <f t="shared" si="107"/>
        <v>3200</v>
      </c>
      <c r="AO84" s="99">
        <v>800</v>
      </c>
      <c r="AP84" s="113"/>
      <c r="AQ84" s="102">
        <f t="shared" si="108"/>
        <v>4000</v>
      </c>
      <c r="AR84" s="99">
        <v>800</v>
      </c>
      <c r="AS84" s="113"/>
      <c r="AT84" s="102">
        <f t="shared" si="109"/>
        <v>4800</v>
      </c>
      <c r="AU84" s="99">
        <v>800</v>
      </c>
      <c r="AV84" s="113"/>
      <c r="AW84" s="102">
        <f t="shared" si="110"/>
        <v>5600</v>
      </c>
      <c r="AX84" s="99">
        <v>800</v>
      </c>
      <c r="AY84" s="113"/>
      <c r="AZ84" s="102">
        <f t="shared" si="111"/>
        <v>6400</v>
      </c>
      <c r="BA84" s="99">
        <v>800</v>
      </c>
      <c r="BB84" s="113"/>
      <c r="BC84" s="102">
        <f t="shared" si="112"/>
        <v>7200</v>
      </c>
      <c r="BD84" s="99">
        <v>800</v>
      </c>
      <c r="BE84" s="113"/>
      <c r="BF84" s="102">
        <f t="shared" si="113"/>
        <v>8000</v>
      </c>
      <c r="BG84" s="99">
        <v>800</v>
      </c>
      <c r="BH84" s="113"/>
      <c r="BI84" s="102">
        <f t="shared" si="114"/>
        <v>8800</v>
      </c>
      <c r="BJ84" s="99">
        <v>800</v>
      </c>
      <c r="BK84" s="113">
        <v>9600</v>
      </c>
      <c r="BL84" s="102">
        <f t="shared" si="115"/>
        <v>0</v>
      </c>
      <c r="BM84" s="99">
        <v>800</v>
      </c>
      <c r="BN84" s="113"/>
      <c r="BO84" s="102">
        <f t="shared" si="116"/>
        <v>800</v>
      </c>
      <c r="BP84" s="99">
        <v>800</v>
      </c>
      <c r="BQ84" s="113"/>
      <c r="BR84" s="102">
        <f t="shared" si="117"/>
        <v>1600</v>
      </c>
      <c r="BS84" s="99">
        <v>800</v>
      </c>
      <c r="BT84" s="113"/>
      <c r="BU84" s="102">
        <f t="shared" si="118"/>
        <v>2400</v>
      </c>
      <c r="BV84" s="99">
        <v>800</v>
      </c>
      <c r="BW84" s="113"/>
      <c r="BX84" s="102">
        <f t="shared" si="119"/>
        <v>3200</v>
      </c>
      <c r="BY84" s="99">
        <v>800</v>
      </c>
      <c r="BZ84" s="113"/>
      <c r="CA84" s="102">
        <f t="shared" si="120"/>
        <v>4000</v>
      </c>
      <c r="CB84" s="99">
        <v>800</v>
      </c>
      <c r="CC84" s="113"/>
      <c r="CD84" s="102">
        <f t="shared" si="121"/>
        <v>4800</v>
      </c>
    </row>
    <row r="85" spans="1:82" x14ac:dyDescent="0.25">
      <c r="A85" s="41" t="e">
        <f>VLOOKUP(B85,справочник!$B$2:$E$322,4,FALSE)</f>
        <v>#N/A</v>
      </c>
      <c r="B85" t="str">
        <f t="shared" si="122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27"/>
        <v>20</v>
      </c>
      <c r="I85" s="1">
        <f t="shared" si="128"/>
        <v>20000</v>
      </c>
      <c r="J85" s="17">
        <v>17000</v>
      </c>
      <c r="K85" s="17"/>
      <c r="L85" s="18">
        <f t="shared" si="53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23"/>
        <v>7000</v>
      </c>
      <c r="Z85" s="96">
        <v>12</v>
      </c>
      <c r="AA85" s="96">
        <f t="shared" si="124"/>
        <v>9600</v>
      </c>
      <c r="AB85" s="96">
        <f t="shared" si="125"/>
        <v>5600</v>
      </c>
      <c r="AC85" s="99">
        <v>800</v>
      </c>
      <c r="AD85" s="98"/>
      <c r="AE85" s="102">
        <f t="shared" si="126"/>
        <v>6400</v>
      </c>
      <c r="AF85" s="99">
        <v>800</v>
      </c>
      <c r="AG85" s="98"/>
      <c r="AH85" s="102">
        <f t="shared" si="89"/>
        <v>7200</v>
      </c>
      <c r="AI85" s="99">
        <v>800</v>
      </c>
      <c r="AJ85" s="98"/>
      <c r="AK85" s="102">
        <f t="shared" si="106"/>
        <v>8000</v>
      </c>
      <c r="AL85" s="99">
        <v>800</v>
      </c>
      <c r="AM85" s="98"/>
      <c r="AN85" s="102">
        <f t="shared" si="107"/>
        <v>8800</v>
      </c>
      <c r="AO85" s="99">
        <v>800</v>
      </c>
      <c r="AP85" s="113"/>
      <c r="AQ85" s="102">
        <f t="shared" si="108"/>
        <v>9600</v>
      </c>
      <c r="AR85" s="99">
        <v>800</v>
      </c>
      <c r="AS85" s="113"/>
      <c r="AT85" s="102">
        <f t="shared" si="109"/>
        <v>10400</v>
      </c>
      <c r="AU85" s="99">
        <v>800</v>
      </c>
      <c r="AV85" s="113"/>
      <c r="AW85" s="102">
        <f t="shared" si="110"/>
        <v>11200</v>
      </c>
      <c r="AX85" s="99">
        <v>800</v>
      </c>
      <c r="AY85" s="113"/>
      <c r="AZ85" s="102">
        <f t="shared" si="111"/>
        <v>12000</v>
      </c>
      <c r="BA85" s="99">
        <v>800</v>
      </c>
      <c r="BB85" s="113"/>
      <c r="BC85" s="102">
        <f t="shared" si="112"/>
        <v>12800</v>
      </c>
      <c r="BD85" s="99">
        <v>800</v>
      </c>
      <c r="BE85" s="113"/>
      <c r="BF85" s="102">
        <f t="shared" si="113"/>
        <v>13600</v>
      </c>
      <c r="BG85" s="99">
        <v>800</v>
      </c>
      <c r="BH85" s="113"/>
      <c r="BI85" s="102">
        <f t="shared" si="114"/>
        <v>14400</v>
      </c>
      <c r="BJ85" s="99">
        <v>800</v>
      </c>
      <c r="BK85" s="113"/>
      <c r="BL85" s="102">
        <f t="shared" si="115"/>
        <v>15200</v>
      </c>
      <c r="BM85" s="99">
        <v>800</v>
      </c>
      <c r="BN85" s="113"/>
      <c r="BO85" s="102">
        <f t="shared" si="116"/>
        <v>16000</v>
      </c>
      <c r="BP85" s="99">
        <v>800</v>
      </c>
      <c r="BQ85" s="113"/>
      <c r="BR85" s="102">
        <f t="shared" si="117"/>
        <v>16800</v>
      </c>
      <c r="BS85" s="99">
        <v>800</v>
      </c>
      <c r="BT85" s="113">
        <v>17400</v>
      </c>
      <c r="BU85" s="102">
        <f t="shared" si="118"/>
        <v>200</v>
      </c>
      <c r="BV85" s="99">
        <v>800</v>
      </c>
      <c r="BW85" s="113"/>
      <c r="BX85" s="102">
        <f t="shared" si="119"/>
        <v>1000</v>
      </c>
      <c r="BY85" s="99">
        <v>800</v>
      </c>
      <c r="BZ85" s="113"/>
      <c r="CA85" s="102">
        <f t="shared" si="120"/>
        <v>1800</v>
      </c>
      <c r="CB85" s="99">
        <v>800</v>
      </c>
      <c r="CC85" s="113"/>
      <c r="CD85" s="102">
        <f t="shared" si="121"/>
        <v>2600</v>
      </c>
    </row>
    <row r="86" spans="1:82" x14ac:dyDescent="0.25">
      <c r="A86" s="41">
        <f>VLOOKUP(B86,справочник!$B$2:$E$322,4,FALSE)</f>
        <v>284</v>
      </c>
      <c r="B86" t="str">
        <f t="shared" si="122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27"/>
        <v>26</v>
      </c>
      <c r="I86" s="1">
        <f t="shared" si="128"/>
        <v>26000</v>
      </c>
      <c r="J86" s="17">
        <f>12000</f>
        <v>12000</v>
      </c>
      <c r="K86" s="17">
        <v>5000</v>
      </c>
      <c r="L86" s="18">
        <f t="shared" si="53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23"/>
        <v>11600</v>
      </c>
      <c r="Z86" s="96">
        <v>12</v>
      </c>
      <c r="AA86" s="96">
        <f t="shared" si="124"/>
        <v>9600</v>
      </c>
      <c r="AB86" s="96">
        <f t="shared" si="125"/>
        <v>7000</v>
      </c>
      <c r="AC86" s="99">
        <v>800</v>
      </c>
      <c r="AD86" s="98"/>
      <c r="AE86" s="102">
        <f t="shared" si="126"/>
        <v>7800</v>
      </c>
      <c r="AF86" s="99">
        <v>800</v>
      </c>
      <c r="AG86" s="98"/>
      <c r="AH86" s="102">
        <f t="shared" si="89"/>
        <v>8600</v>
      </c>
      <c r="AI86" s="99">
        <v>800</v>
      </c>
      <c r="AJ86" s="98"/>
      <c r="AK86" s="102">
        <f t="shared" si="106"/>
        <v>9400</v>
      </c>
      <c r="AL86" s="99">
        <v>800</v>
      </c>
      <c r="AM86" s="98">
        <v>5000</v>
      </c>
      <c r="AN86" s="102">
        <f t="shared" si="107"/>
        <v>5200</v>
      </c>
      <c r="AO86" s="99">
        <v>800</v>
      </c>
      <c r="AP86" s="113"/>
      <c r="AQ86" s="102">
        <f t="shared" si="108"/>
        <v>6000</v>
      </c>
      <c r="AR86" s="99">
        <v>800</v>
      </c>
      <c r="AS86" s="113"/>
      <c r="AT86" s="102">
        <f t="shared" si="109"/>
        <v>6800</v>
      </c>
      <c r="AU86" s="99">
        <v>800</v>
      </c>
      <c r="AV86" s="113"/>
      <c r="AW86" s="102">
        <f t="shared" si="110"/>
        <v>7600</v>
      </c>
      <c r="AX86" s="99">
        <v>800</v>
      </c>
      <c r="AY86" s="113"/>
      <c r="AZ86" s="102">
        <f t="shared" si="111"/>
        <v>8400</v>
      </c>
      <c r="BA86" s="99">
        <v>800</v>
      </c>
      <c r="BB86" s="113"/>
      <c r="BC86" s="102">
        <f t="shared" si="112"/>
        <v>9200</v>
      </c>
      <c r="BD86" s="99">
        <v>800</v>
      </c>
      <c r="BE86" s="113"/>
      <c r="BF86" s="102">
        <f t="shared" si="113"/>
        <v>10000</v>
      </c>
      <c r="BG86" s="99">
        <v>800</v>
      </c>
      <c r="BH86" s="113"/>
      <c r="BI86" s="102">
        <f t="shared" si="114"/>
        <v>10800</v>
      </c>
      <c r="BJ86" s="99">
        <v>800</v>
      </c>
      <c r="BK86" s="113">
        <v>6000</v>
      </c>
      <c r="BL86" s="102">
        <f t="shared" si="115"/>
        <v>5600</v>
      </c>
      <c r="BM86" s="99">
        <v>800</v>
      </c>
      <c r="BN86" s="113"/>
      <c r="BO86" s="102">
        <f t="shared" si="116"/>
        <v>6400</v>
      </c>
      <c r="BP86" s="99">
        <v>800</v>
      </c>
      <c r="BQ86" s="113"/>
      <c r="BR86" s="102">
        <f t="shared" si="117"/>
        <v>7200</v>
      </c>
      <c r="BS86" s="99">
        <v>800</v>
      </c>
      <c r="BT86" s="113"/>
      <c r="BU86" s="102">
        <f t="shared" si="118"/>
        <v>8000</v>
      </c>
      <c r="BV86" s="99">
        <v>800</v>
      </c>
      <c r="BW86" s="113"/>
      <c r="BX86" s="102">
        <f t="shared" si="119"/>
        <v>8800</v>
      </c>
      <c r="BY86" s="99">
        <v>800</v>
      </c>
      <c r="BZ86" s="113">
        <v>3000</v>
      </c>
      <c r="CA86" s="102">
        <f t="shared" si="120"/>
        <v>6600</v>
      </c>
      <c r="CB86" s="99">
        <v>800</v>
      </c>
      <c r="CC86" s="113"/>
      <c r="CD86" s="102">
        <f t="shared" si="121"/>
        <v>7400</v>
      </c>
    </row>
    <row r="87" spans="1:82" x14ac:dyDescent="0.25">
      <c r="A87" s="41" t="e">
        <f>VLOOKUP(B87,справочник!$B$2:$E$322,4,FALSE)</f>
        <v>#N/A</v>
      </c>
      <c r="B87" t="str">
        <f t="shared" si="122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27"/>
        <v>42</v>
      </c>
      <c r="I87" s="1">
        <f t="shared" si="128"/>
        <v>42000</v>
      </c>
      <c r="J87" s="17">
        <f>38000</f>
        <v>38000</v>
      </c>
      <c r="K87" s="17"/>
      <c r="L87" s="18">
        <f t="shared" si="53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23"/>
        <v>12000</v>
      </c>
      <c r="Z87" s="96">
        <v>12</v>
      </c>
      <c r="AA87" s="96">
        <f t="shared" si="124"/>
        <v>9600</v>
      </c>
      <c r="AB87" s="96">
        <f t="shared" si="125"/>
        <v>1600</v>
      </c>
      <c r="AC87" s="99">
        <v>800</v>
      </c>
      <c r="AD87" s="98"/>
      <c r="AE87" s="102">
        <f t="shared" si="126"/>
        <v>2400</v>
      </c>
      <c r="AF87" s="99">
        <v>800</v>
      </c>
      <c r="AG87" s="98">
        <v>2400</v>
      </c>
      <c r="AH87" s="102">
        <f t="shared" si="89"/>
        <v>800</v>
      </c>
      <c r="AI87" s="99">
        <v>800</v>
      </c>
      <c r="AJ87" s="98">
        <v>2400</v>
      </c>
      <c r="AK87" s="102">
        <f t="shared" si="106"/>
        <v>-800</v>
      </c>
      <c r="AL87" s="99">
        <v>800</v>
      </c>
      <c r="AM87" s="98"/>
      <c r="AN87" s="102">
        <f t="shared" si="107"/>
        <v>0</v>
      </c>
      <c r="AO87" s="99">
        <v>800</v>
      </c>
      <c r="AP87" s="113"/>
      <c r="AQ87" s="102">
        <f t="shared" si="108"/>
        <v>800</v>
      </c>
      <c r="AR87" s="99">
        <v>800</v>
      </c>
      <c r="AS87" s="113">
        <v>2400</v>
      </c>
      <c r="AT87" s="102">
        <f t="shared" si="109"/>
        <v>-800</v>
      </c>
      <c r="AU87" s="99">
        <v>800</v>
      </c>
      <c r="AV87" s="113"/>
      <c r="AW87" s="102">
        <f t="shared" si="110"/>
        <v>0</v>
      </c>
      <c r="AX87" s="99">
        <v>800</v>
      </c>
      <c r="AY87" s="113"/>
      <c r="AZ87" s="102">
        <f t="shared" si="111"/>
        <v>800</v>
      </c>
      <c r="BA87" s="99">
        <v>800</v>
      </c>
      <c r="BB87" s="113"/>
      <c r="BC87" s="102">
        <f t="shared" si="112"/>
        <v>1600</v>
      </c>
      <c r="BD87" s="99">
        <v>800</v>
      </c>
      <c r="BE87" s="113"/>
      <c r="BF87" s="102">
        <f t="shared" si="113"/>
        <v>2400</v>
      </c>
      <c r="BG87" s="99">
        <v>800</v>
      </c>
      <c r="BH87" s="113"/>
      <c r="BI87" s="102">
        <f t="shared" si="114"/>
        <v>3200</v>
      </c>
      <c r="BJ87" s="99">
        <v>800</v>
      </c>
      <c r="BK87" s="113"/>
      <c r="BL87" s="102">
        <f t="shared" si="115"/>
        <v>4000</v>
      </c>
      <c r="BM87" s="99">
        <v>800</v>
      </c>
      <c r="BN87" s="113"/>
      <c r="BO87" s="102">
        <f t="shared" si="116"/>
        <v>4800</v>
      </c>
      <c r="BP87" s="99">
        <v>800</v>
      </c>
      <c r="BQ87" s="113"/>
      <c r="BR87" s="102">
        <f t="shared" si="117"/>
        <v>5600</v>
      </c>
      <c r="BS87" s="99">
        <v>800</v>
      </c>
      <c r="BT87" s="113"/>
      <c r="BU87" s="102">
        <f t="shared" si="118"/>
        <v>6400</v>
      </c>
      <c r="BV87" s="99">
        <v>800</v>
      </c>
      <c r="BW87" s="113"/>
      <c r="BX87" s="102">
        <f t="shared" si="119"/>
        <v>7200</v>
      </c>
      <c r="BY87" s="99">
        <v>800</v>
      </c>
      <c r="BZ87" s="113"/>
      <c r="CA87" s="102">
        <f t="shared" si="120"/>
        <v>8000</v>
      </c>
      <c r="CB87" s="99">
        <v>800</v>
      </c>
      <c r="CC87" s="113"/>
      <c r="CD87" s="102">
        <f t="shared" si="121"/>
        <v>8800</v>
      </c>
    </row>
    <row r="88" spans="1:82" x14ac:dyDescent="0.25">
      <c r="A88" s="41">
        <f>VLOOKUP(B88,справочник!$B$2:$E$322,4,FALSE)</f>
        <v>32</v>
      </c>
      <c r="B88" t="str">
        <f t="shared" si="122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27"/>
        <v>55</v>
      </c>
      <c r="I88" s="1">
        <f t="shared" si="128"/>
        <v>55000</v>
      </c>
      <c r="J88" s="17">
        <f>7000+48000</f>
        <v>55000</v>
      </c>
      <c r="K88" s="17"/>
      <c r="L88" s="18">
        <f t="shared" si="53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23"/>
        <v>9600</v>
      </c>
      <c r="Z88" s="96">
        <v>12</v>
      </c>
      <c r="AA88" s="96">
        <f t="shared" si="124"/>
        <v>9600</v>
      </c>
      <c r="AB88" s="96">
        <f t="shared" si="125"/>
        <v>0</v>
      </c>
      <c r="AC88" s="99">
        <v>800</v>
      </c>
      <c r="AD88" s="98"/>
      <c r="AE88" s="102">
        <f t="shared" si="126"/>
        <v>800</v>
      </c>
      <c r="AF88" s="99">
        <v>800</v>
      </c>
      <c r="AG88" s="98"/>
      <c r="AH88" s="102">
        <f t="shared" si="89"/>
        <v>1600</v>
      </c>
      <c r="AI88" s="99">
        <v>800</v>
      </c>
      <c r="AJ88" s="98">
        <v>2400</v>
      </c>
      <c r="AK88" s="102">
        <f t="shared" si="106"/>
        <v>0</v>
      </c>
      <c r="AL88" s="99">
        <v>800</v>
      </c>
      <c r="AM88" s="98"/>
      <c r="AN88" s="102">
        <f t="shared" si="107"/>
        <v>800</v>
      </c>
      <c r="AO88" s="99">
        <v>800</v>
      </c>
      <c r="AP88" s="113"/>
      <c r="AQ88" s="102">
        <f t="shared" si="108"/>
        <v>1600</v>
      </c>
      <c r="AR88" s="99">
        <v>800</v>
      </c>
      <c r="AS88" s="113"/>
      <c r="AT88" s="102">
        <f t="shared" si="109"/>
        <v>2400</v>
      </c>
      <c r="AU88" s="99">
        <v>800</v>
      </c>
      <c r="AV88" s="113"/>
      <c r="AW88" s="102">
        <f t="shared" si="110"/>
        <v>3200</v>
      </c>
      <c r="AX88" s="99">
        <v>800</v>
      </c>
      <c r="AY88" s="113"/>
      <c r="AZ88" s="102">
        <f t="shared" si="111"/>
        <v>4000</v>
      </c>
      <c r="BA88" s="99">
        <v>800</v>
      </c>
      <c r="BB88" s="113"/>
      <c r="BC88" s="102">
        <f t="shared" si="112"/>
        <v>4800</v>
      </c>
      <c r="BD88" s="99">
        <v>800</v>
      </c>
      <c r="BE88" s="113">
        <v>5600</v>
      </c>
      <c r="BF88" s="102">
        <f t="shared" si="113"/>
        <v>0</v>
      </c>
      <c r="BG88" s="99">
        <v>800</v>
      </c>
      <c r="BH88" s="113"/>
      <c r="BI88" s="102">
        <f t="shared" si="114"/>
        <v>800</v>
      </c>
      <c r="BJ88" s="99">
        <v>800</v>
      </c>
      <c r="BK88" s="113">
        <v>1600</v>
      </c>
      <c r="BL88" s="102">
        <f t="shared" si="115"/>
        <v>0</v>
      </c>
      <c r="BM88" s="99">
        <v>800</v>
      </c>
      <c r="BN88" s="113">
        <v>2400</v>
      </c>
      <c r="BO88" s="102">
        <f t="shared" si="116"/>
        <v>-1600</v>
      </c>
      <c r="BP88" s="99">
        <v>800</v>
      </c>
      <c r="BQ88" s="113"/>
      <c r="BR88" s="102">
        <f t="shared" si="117"/>
        <v>-800</v>
      </c>
      <c r="BS88" s="99">
        <v>800</v>
      </c>
      <c r="BT88" s="113"/>
      <c r="BU88" s="102">
        <f t="shared" si="118"/>
        <v>0</v>
      </c>
      <c r="BV88" s="99">
        <v>800</v>
      </c>
      <c r="BW88" s="113">
        <v>2400</v>
      </c>
      <c r="BX88" s="102">
        <f t="shared" si="119"/>
        <v>-1600</v>
      </c>
      <c r="BY88" s="99">
        <v>800</v>
      </c>
      <c r="BZ88" s="113"/>
      <c r="CA88" s="102">
        <f t="shared" si="120"/>
        <v>-800</v>
      </c>
      <c r="CB88" s="99">
        <v>800</v>
      </c>
      <c r="CC88" s="113"/>
      <c r="CD88" s="102">
        <f t="shared" si="121"/>
        <v>0</v>
      </c>
    </row>
    <row r="89" spans="1:82" x14ac:dyDescent="0.25">
      <c r="A89" s="41">
        <f>VLOOKUP(B89,справочник!$B$2:$E$322,4,FALSE)</f>
        <v>49</v>
      </c>
      <c r="B89" t="str">
        <f t="shared" si="122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27"/>
        <v>53</v>
      </c>
      <c r="I89" s="1">
        <f t="shared" si="128"/>
        <v>53000</v>
      </c>
      <c r="J89" s="17">
        <f>42000</f>
        <v>42000</v>
      </c>
      <c r="K89" s="17"/>
      <c r="L89" s="18">
        <f t="shared" si="53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23"/>
        <v>19800</v>
      </c>
      <c r="Z89" s="96">
        <v>12</v>
      </c>
      <c r="AA89" s="96">
        <f t="shared" si="124"/>
        <v>9600</v>
      </c>
      <c r="AB89" s="96">
        <f t="shared" si="125"/>
        <v>800</v>
      </c>
      <c r="AC89" s="99">
        <v>800</v>
      </c>
      <c r="AD89" s="98"/>
      <c r="AE89" s="102">
        <f t="shared" si="126"/>
        <v>1600</v>
      </c>
      <c r="AF89" s="99">
        <v>800</v>
      </c>
      <c r="AG89" s="98">
        <v>2400</v>
      </c>
      <c r="AH89" s="102">
        <f t="shared" si="89"/>
        <v>0</v>
      </c>
      <c r="AI89" s="99">
        <v>800</v>
      </c>
      <c r="AJ89" s="98"/>
      <c r="AK89" s="102">
        <f t="shared" si="106"/>
        <v>800</v>
      </c>
      <c r="AL89" s="99">
        <v>800</v>
      </c>
      <c r="AM89" s="98">
        <f>2000+400</f>
        <v>2400</v>
      </c>
      <c r="AN89" s="102">
        <f t="shared" si="107"/>
        <v>-800</v>
      </c>
      <c r="AO89" s="99">
        <v>800</v>
      </c>
      <c r="AP89" s="113"/>
      <c r="AQ89" s="102">
        <f t="shared" si="108"/>
        <v>0</v>
      </c>
      <c r="AR89" s="99">
        <v>800</v>
      </c>
      <c r="AS89" s="113"/>
      <c r="AT89" s="102">
        <f t="shared" si="109"/>
        <v>800</v>
      </c>
      <c r="AU89" s="99">
        <v>800</v>
      </c>
      <c r="AV89" s="113"/>
      <c r="AW89" s="102">
        <f t="shared" si="110"/>
        <v>1600</v>
      </c>
      <c r="AX89" s="99">
        <v>800</v>
      </c>
      <c r="AY89" s="113">
        <v>2400</v>
      </c>
      <c r="AZ89" s="102">
        <f t="shared" si="111"/>
        <v>0</v>
      </c>
      <c r="BA89" s="99">
        <v>800</v>
      </c>
      <c r="BB89" s="113"/>
      <c r="BC89" s="102">
        <f t="shared" si="112"/>
        <v>800</v>
      </c>
      <c r="BD89" s="99">
        <v>800</v>
      </c>
      <c r="BE89" s="113">
        <v>2400</v>
      </c>
      <c r="BF89" s="102">
        <f t="shared" si="113"/>
        <v>-800</v>
      </c>
      <c r="BG89" s="99">
        <v>800</v>
      </c>
      <c r="BH89" s="113"/>
      <c r="BI89" s="102">
        <f t="shared" si="114"/>
        <v>0</v>
      </c>
      <c r="BJ89" s="99">
        <v>800</v>
      </c>
      <c r="BK89" s="113"/>
      <c r="BL89" s="102">
        <f t="shared" si="115"/>
        <v>800</v>
      </c>
      <c r="BM89" s="99">
        <v>800</v>
      </c>
      <c r="BN89" s="113">
        <v>2400</v>
      </c>
      <c r="BO89" s="102">
        <f t="shared" si="116"/>
        <v>-800</v>
      </c>
      <c r="BP89" s="99">
        <v>800</v>
      </c>
      <c r="BQ89" s="113"/>
      <c r="BR89" s="102">
        <f t="shared" si="117"/>
        <v>0</v>
      </c>
      <c r="BS89" s="99">
        <v>800</v>
      </c>
      <c r="BT89" s="113"/>
      <c r="BU89" s="102">
        <f t="shared" si="118"/>
        <v>800</v>
      </c>
      <c r="BV89" s="99">
        <v>800</v>
      </c>
      <c r="BW89" s="113">
        <v>2400</v>
      </c>
      <c r="BX89" s="102">
        <f t="shared" si="119"/>
        <v>-800</v>
      </c>
      <c r="BY89" s="99">
        <v>800</v>
      </c>
      <c r="BZ89" s="113"/>
      <c r="CA89" s="102">
        <f t="shared" si="120"/>
        <v>0</v>
      </c>
      <c r="CB89" s="99">
        <v>800</v>
      </c>
      <c r="CC89" s="113"/>
      <c r="CD89" s="102">
        <f t="shared" si="121"/>
        <v>800</v>
      </c>
    </row>
    <row r="90" spans="1:82" s="80" customFormat="1" x14ac:dyDescent="0.25">
      <c r="A90" s="103" t="e">
        <f>VLOOKUP(B90,справочник!$B$2:$E$322,4,FALSE)</f>
        <v>#N/A</v>
      </c>
      <c r="B90" s="80" t="str">
        <f t="shared" si="122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28"/>
        <v>3000</v>
      </c>
      <c r="J90" s="20"/>
      <c r="K90" s="20">
        <v>3000</v>
      </c>
      <c r="L90" s="21">
        <f t="shared" si="53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23"/>
        <v>9600</v>
      </c>
      <c r="Z90" s="104">
        <v>12</v>
      </c>
      <c r="AA90" s="104">
        <f t="shared" si="124"/>
        <v>9600</v>
      </c>
      <c r="AB90" s="104">
        <f t="shared" si="125"/>
        <v>0</v>
      </c>
      <c r="AC90" s="104">
        <v>800</v>
      </c>
      <c r="AD90" s="105"/>
      <c r="AE90" s="106">
        <f t="shared" si="126"/>
        <v>800</v>
      </c>
      <c r="AF90" s="104">
        <v>800</v>
      </c>
      <c r="AG90" s="105"/>
      <c r="AH90" s="106">
        <f t="shared" si="89"/>
        <v>1600</v>
      </c>
      <c r="AI90" s="104">
        <v>800</v>
      </c>
      <c r="AJ90" s="105">
        <v>3200</v>
      </c>
      <c r="AK90" s="106">
        <f t="shared" si="106"/>
        <v>-800</v>
      </c>
      <c r="AL90" s="104">
        <v>800</v>
      </c>
      <c r="AM90" s="105"/>
      <c r="AN90" s="106">
        <f t="shared" si="107"/>
        <v>0</v>
      </c>
      <c r="AO90" s="104">
        <v>800</v>
      </c>
      <c r="AP90" s="105"/>
      <c r="AQ90" s="106">
        <f t="shared" si="108"/>
        <v>800</v>
      </c>
      <c r="AR90" s="104">
        <v>800</v>
      </c>
      <c r="AS90" s="105"/>
      <c r="AT90" s="106">
        <f t="shared" si="109"/>
        <v>1600</v>
      </c>
      <c r="AU90" s="104">
        <v>800</v>
      </c>
      <c r="AV90" s="105"/>
      <c r="AW90" s="185">
        <f>SUM(AT90:AT92)+AU90-SUM(AV90:AV92)</f>
        <v>-3600</v>
      </c>
      <c r="AX90" s="104">
        <v>800</v>
      </c>
      <c r="AY90" s="105"/>
      <c r="AZ90" s="180">
        <f t="shared" si="111"/>
        <v>-2800</v>
      </c>
      <c r="BA90" s="167">
        <v>800</v>
      </c>
      <c r="BB90" s="169">
        <v>2000</v>
      </c>
      <c r="BC90" s="180">
        <f>AZ90+BA90-BB90</f>
        <v>-4000</v>
      </c>
      <c r="BD90" s="167">
        <v>800</v>
      </c>
      <c r="BE90" s="169">
        <v>800</v>
      </c>
      <c r="BF90" s="180">
        <f>BC90+BD90-BE90</f>
        <v>-4000</v>
      </c>
      <c r="BG90" s="167">
        <v>800</v>
      </c>
      <c r="BH90" s="169"/>
      <c r="BI90" s="180">
        <f>BF90+BG90-BH90</f>
        <v>-3200</v>
      </c>
      <c r="BJ90" s="167">
        <v>800</v>
      </c>
      <c r="BK90" s="169"/>
      <c r="BL90" s="180">
        <f>BI90+BJ90-BK90</f>
        <v>-2400</v>
      </c>
      <c r="BM90" s="167">
        <v>800</v>
      </c>
      <c r="BN90" s="169">
        <v>3349.83</v>
      </c>
      <c r="BO90" s="180">
        <f>BL90+BM90-BN90</f>
        <v>-4949.83</v>
      </c>
      <c r="BP90" s="167">
        <v>800</v>
      </c>
      <c r="BQ90" s="169"/>
      <c r="BR90" s="180">
        <f>BO90+BP90-BQ90</f>
        <v>-4149.83</v>
      </c>
      <c r="BS90" s="167">
        <v>800</v>
      </c>
      <c r="BT90" s="169"/>
      <c r="BU90" s="180">
        <f>BR90+BS90-BT90</f>
        <v>-3349.83</v>
      </c>
      <c r="BV90" s="167">
        <v>800</v>
      </c>
      <c r="BW90" s="169"/>
      <c r="BX90" s="180">
        <f>BU90+BV90-BW90</f>
        <v>-2549.83</v>
      </c>
      <c r="BY90" s="167">
        <v>800</v>
      </c>
      <c r="BZ90" s="169"/>
      <c r="CA90" s="180">
        <f>BX90+BY90-BZ90</f>
        <v>-1749.83</v>
      </c>
      <c r="CB90" s="167">
        <v>800</v>
      </c>
      <c r="CC90" s="169"/>
      <c r="CD90" s="180">
        <f>CA90+CB90-CC90</f>
        <v>-949.82999999999993</v>
      </c>
    </row>
    <row r="91" spans="1:82" s="80" customFormat="1" x14ac:dyDescent="0.25">
      <c r="A91" s="103" t="e">
        <f>VLOOKUP(B91,справочник!$B$2:$E$322,4,FALSE)</f>
        <v>#N/A</v>
      </c>
      <c r="B91" s="80" t="str">
        <f t="shared" si="122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28"/>
        <v>1000</v>
      </c>
      <c r="J91" s="20"/>
      <c r="K91" s="20">
        <v>3000</v>
      </c>
      <c r="L91" s="21">
        <f t="shared" si="53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23"/>
        <v>0</v>
      </c>
      <c r="Z91" s="104">
        <v>0</v>
      </c>
      <c r="AA91" s="104">
        <f t="shared" si="124"/>
        <v>0</v>
      </c>
      <c r="AB91" s="104">
        <f t="shared" si="125"/>
        <v>-2000</v>
      </c>
      <c r="AC91" s="104">
        <v>0</v>
      </c>
      <c r="AD91" s="105"/>
      <c r="AE91" s="106">
        <f t="shared" si="126"/>
        <v>-2000</v>
      </c>
      <c r="AF91" s="104">
        <v>0</v>
      </c>
      <c r="AG91" s="105"/>
      <c r="AH91" s="106">
        <f t="shared" si="89"/>
        <v>-2000</v>
      </c>
      <c r="AI91" s="104">
        <v>0</v>
      </c>
      <c r="AJ91" s="105"/>
      <c r="AK91" s="106">
        <f t="shared" si="106"/>
        <v>-2000</v>
      </c>
      <c r="AL91" s="104">
        <v>0</v>
      </c>
      <c r="AM91" s="105"/>
      <c r="AN91" s="106">
        <f t="shared" si="107"/>
        <v>-2000</v>
      </c>
      <c r="AO91" s="104">
        <v>0</v>
      </c>
      <c r="AP91" s="105"/>
      <c r="AQ91" s="106">
        <f t="shared" si="108"/>
        <v>-2000</v>
      </c>
      <c r="AR91" s="104">
        <v>0</v>
      </c>
      <c r="AS91" s="105">
        <v>2000</v>
      </c>
      <c r="AT91" s="106">
        <f t="shared" si="109"/>
        <v>-4000</v>
      </c>
      <c r="AU91" s="104">
        <v>0</v>
      </c>
      <c r="AV91" s="105"/>
      <c r="AW91" s="186"/>
      <c r="AX91" s="104">
        <v>0</v>
      </c>
      <c r="AY91" s="105"/>
      <c r="AZ91" s="181"/>
      <c r="BA91" s="178"/>
      <c r="BB91" s="179"/>
      <c r="BC91" s="181"/>
      <c r="BD91" s="178"/>
      <c r="BE91" s="179"/>
      <c r="BF91" s="181"/>
      <c r="BG91" s="178"/>
      <c r="BH91" s="179"/>
      <c r="BI91" s="181"/>
      <c r="BJ91" s="178"/>
      <c r="BK91" s="179"/>
      <c r="BL91" s="181"/>
      <c r="BM91" s="178"/>
      <c r="BN91" s="179"/>
      <c r="BO91" s="181"/>
      <c r="BP91" s="178"/>
      <c r="BQ91" s="179"/>
      <c r="BR91" s="181"/>
      <c r="BS91" s="178"/>
      <c r="BT91" s="179"/>
      <c r="BU91" s="181"/>
      <c r="BV91" s="178"/>
      <c r="BW91" s="179"/>
      <c r="BX91" s="181"/>
      <c r="BY91" s="178"/>
      <c r="BZ91" s="179"/>
      <c r="CA91" s="181"/>
      <c r="CB91" s="178"/>
      <c r="CC91" s="179"/>
      <c r="CD91" s="181"/>
    </row>
    <row r="92" spans="1:82" s="80" customFormat="1" x14ac:dyDescent="0.25">
      <c r="A92" s="103" t="e">
        <f>VLOOKUP(B92,справочник!$B$2:$E$322,4,FALSE)</f>
        <v>#N/A</v>
      </c>
      <c r="B92" s="80" t="str">
        <f t="shared" si="122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28"/>
        <v>28000</v>
      </c>
      <c r="J92" s="20"/>
      <c r="K92" s="20">
        <v>30000</v>
      </c>
      <c r="L92" s="21">
        <f t="shared" si="53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23"/>
        <v>0</v>
      </c>
      <c r="Z92" s="104">
        <v>0</v>
      </c>
      <c r="AA92" s="104">
        <f t="shared" si="124"/>
        <v>0</v>
      </c>
      <c r="AB92" s="104">
        <f t="shared" si="125"/>
        <v>-2000</v>
      </c>
      <c r="AC92" s="104">
        <v>0</v>
      </c>
      <c r="AD92" s="105"/>
      <c r="AE92" s="106">
        <f t="shared" si="126"/>
        <v>-2000</v>
      </c>
      <c r="AF92" s="104">
        <v>0</v>
      </c>
      <c r="AG92" s="105"/>
      <c r="AH92" s="106">
        <f t="shared" si="89"/>
        <v>-2000</v>
      </c>
      <c r="AI92" s="104">
        <v>0</v>
      </c>
      <c r="AJ92" s="105"/>
      <c r="AK92" s="106">
        <f t="shared" si="106"/>
        <v>-2000</v>
      </c>
      <c r="AL92" s="104">
        <v>0</v>
      </c>
      <c r="AM92" s="105"/>
      <c r="AN92" s="106">
        <f t="shared" si="107"/>
        <v>-2000</v>
      </c>
      <c r="AO92" s="104">
        <v>0</v>
      </c>
      <c r="AP92" s="105"/>
      <c r="AQ92" s="106">
        <f t="shared" si="108"/>
        <v>-2000</v>
      </c>
      <c r="AR92" s="104">
        <v>0</v>
      </c>
      <c r="AS92" s="105"/>
      <c r="AT92" s="106">
        <f t="shared" si="109"/>
        <v>-2000</v>
      </c>
      <c r="AU92" s="104">
        <v>0</v>
      </c>
      <c r="AV92" s="105"/>
      <c r="AW92" s="187"/>
      <c r="AX92" s="104">
        <v>0</v>
      </c>
      <c r="AY92" s="105"/>
      <c r="AZ92" s="182"/>
      <c r="BA92" s="168"/>
      <c r="BB92" s="170"/>
      <c r="BC92" s="182"/>
      <c r="BD92" s="168"/>
      <c r="BE92" s="170"/>
      <c r="BF92" s="182"/>
      <c r="BG92" s="168"/>
      <c r="BH92" s="170"/>
      <c r="BI92" s="182"/>
      <c r="BJ92" s="168"/>
      <c r="BK92" s="170"/>
      <c r="BL92" s="182"/>
      <c r="BM92" s="168"/>
      <c r="BN92" s="170"/>
      <c r="BO92" s="182"/>
      <c r="BP92" s="168"/>
      <c r="BQ92" s="170"/>
      <c r="BR92" s="182"/>
      <c r="BS92" s="168"/>
      <c r="BT92" s="170"/>
      <c r="BU92" s="182"/>
      <c r="BV92" s="168"/>
      <c r="BW92" s="170"/>
      <c r="BX92" s="182"/>
      <c r="BY92" s="168"/>
      <c r="BZ92" s="170"/>
      <c r="CA92" s="182"/>
      <c r="CB92" s="168"/>
      <c r="CC92" s="170"/>
      <c r="CD92" s="182"/>
    </row>
    <row r="93" spans="1:82" x14ac:dyDescent="0.25">
      <c r="A93" s="41">
        <f>VLOOKUP(B93,справочник!$B$2:$E$322,4,FALSE)</f>
        <v>254</v>
      </c>
      <c r="B93" t="str">
        <f t="shared" si="122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28"/>
        <v>47000</v>
      </c>
      <c r="J93" s="17">
        <f>39000+5000</f>
        <v>44000</v>
      </c>
      <c r="K93" s="17"/>
      <c r="L93" s="18">
        <f t="shared" si="53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23"/>
        <v>0</v>
      </c>
      <c r="Z93" s="96">
        <v>12</v>
      </c>
      <c r="AA93" s="96">
        <f t="shared" si="124"/>
        <v>9600</v>
      </c>
      <c r="AB93" s="96">
        <f t="shared" si="125"/>
        <v>12600</v>
      </c>
      <c r="AC93" s="99">
        <v>800</v>
      </c>
      <c r="AD93" s="98"/>
      <c r="AE93" s="102">
        <f t="shared" si="126"/>
        <v>13400</v>
      </c>
      <c r="AF93" s="99">
        <v>800</v>
      </c>
      <c r="AG93" s="98"/>
      <c r="AH93" s="102">
        <f t="shared" si="89"/>
        <v>14200</v>
      </c>
      <c r="AI93" s="99">
        <v>800</v>
      </c>
      <c r="AJ93" s="98"/>
      <c r="AK93" s="102">
        <f t="shared" si="106"/>
        <v>15000</v>
      </c>
      <c r="AL93" s="99">
        <v>800</v>
      </c>
      <c r="AM93" s="98"/>
      <c r="AN93" s="102">
        <f t="shared" si="107"/>
        <v>15800</v>
      </c>
      <c r="AO93" s="99">
        <v>800</v>
      </c>
      <c r="AP93" s="113"/>
      <c r="AQ93" s="102">
        <f t="shared" si="108"/>
        <v>16600</v>
      </c>
      <c r="AR93" s="99">
        <v>800</v>
      </c>
      <c r="AS93" s="113"/>
      <c r="AT93" s="102">
        <f t="shared" si="109"/>
        <v>17400</v>
      </c>
      <c r="AU93" s="99">
        <v>800</v>
      </c>
      <c r="AV93" s="113"/>
      <c r="AW93" s="102">
        <f t="shared" si="110"/>
        <v>18200</v>
      </c>
      <c r="AX93" s="99">
        <v>800</v>
      </c>
      <c r="AY93" s="113"/>
      <c r="AZ93" s="102">
        <f t="shared" si="111"/>
        <v>19000</v>
      </c>
      <c r="BA93" s="99">
        <v>800</v>
      </c>
      <c r="BB93" s="113"/>
      <c r="BC93" s="102">
        <f t="shared" ref="BC93:BC100" si="129">AZ93+BA93-BB93</f>
        <v>19800</v>
      </c>
      <c r="BD93" s="99">
        <v>800</v>
      </c>
      <c r="BE93" s="113"/>
      <c r="BF93" s="102">
        <f t="shared" ref="BF93:BF100" si="130">BC93+BD93-BE93</f>
        <v>20600</v>
      </c>
      <c r="BG93" s="99">
        <v>800</v>
      </c>
      <c r="BH93" s="113"/>
      <c r="BI93" s="102">
        <f t="shared" ref="BI93:BI100" si="131">BF93+BG93-BH93</f>
        <v>21400</v>
      </c>
      <c r="BJ93" s="99">
        <v>800</v>
      </c>
      <c r="BK93" s="113">
        <v>6000</v>
      </c>
      <c r="BL93" s="102">
        <f t="shared" ref="BL93:BL100" si="132">BI93+BJ93-BK93</f>
        <v>16200</v>
      </c>
      <c r="BM93" s="99">
        <v>800</v>
      </c>
      <c r="BN93" s="113"/>
      <c r="BO93" s="102">
        <f t="shared" ref="BO93:BO100" si="133">BL93+BM93-BN93</f>
        <v>17000</v>
      </c>
      <c r="BP93" s="99">
        <v>800</v>
      </c>
      <c r="BQ93" s="113">
        <v>2000</v>
      </c>
      <c r="BR93" s="102">
        <f t="shared" ref="BR93:BR100" si="134">BO93+BP93-BQ93</f>
        <v>15800</v>
      </c>
      <c r="BS93" s="99">
        <v>800</v>
      </c>
      <c r="BT93" s="113">
        <v>4000</v>
      </c>
      <c r="BU93" s="102">
        <f t="shared" ref="BU93:BU100" si="135">BR93+BS93-BT93</f>
        <v>12600</v>
      </c>
      <c r="BV93" s="99">
        <v>800</v>
      </c>
      <c r="BW93" s="113">
        <v>4000</v>
      </c>
      <c r="BX93" s="102">
        <f t="shared" ref="BX93:BX100" si="136">BU93+BV93-BW93</f>
        <v>9400</v>
      </c>
      <c r="BY93" s="99">
        <v>800</v>
      </c>
      <c r="BZ93" s="113">
        <v>4000</v>
      </c>
      <c r="CA93" s="102">
        <f t="shared" ref="CA93:CA100" si="137">BX93+BY93-BZ93</f>
        <v>6200</v>
      </c>
      <c r="CB93" s="99">
        <v>800</v>
      </c>
      <c r="CC93" s="113"/>
      <c r="CD93" s="102">
        <f t="shared" ref="CD93:CD100" si="138">CA93+CB93-CC93</f>
        <v>7000</v>
      </c>
    </row>
    <row r="94" spans="1:82" s="80" customFormat="1" x14ac:dyDescent="0.25">
      <c r="A94" s="103">
        <f>VLOOKUP(B94,справочник!$B$2:$E$322,4,FALSE)</f>
        <v>230</v>
      </c>
      <c r="B94" s="80" t="str">
        <f t="shared" si="122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28"/>
        <v>26000</v>
      </c>
      <c r="J94" s="20">
        <v>26000</v>
      </c>
      <c r="K94" s="20"/>
      <c r="L94" s="21">
        <f t="shared" si="53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23"/>
        <v>0</v>
      </c>
      <c r="Z94" s="104">
        <v>0</v>
      </c>
      <c r="AA94" s="104">
        <f t="shared" si="124"/>
        <v>0</v>
      </c>
      <c r="AB94" s="104">
        <f t="shared" si="125"/>
        <v>0</v>
      </c>
      <c r="AC94" s="104">
        <v>0</v>
      </c>
      <c r="AD94" s="105"/>
      <c r="AE94" s="106">
        <f t="shared" si="126"/>
        <v>0</v>
      </c>
      <c r="AF94" s="104">
        <v>0</v>
      </c>
      <c r="AG94" s="105"/>
      <c r="AH94" s="106">
        <f t="shared" si="89"/>
        <v>0</v>
      </c>
      <c r="AI94" s="104">
        <v>0</v>
      </c>
      <c r="AJ94" s="105"/>
      <c r="AK94" s="106">
        <f t="shared" si="106"/>
        <v>0</v>
      </c>
      <c r="AL94" s="104">
        <v>0</v>
      </c>
      <c r="AM94" s="105"/>
      <c r="AN94" s="106">
        <f t="shared" si="107"/>
        <v>0</v>
      </c>
      <c r="AO94" s="104">
        <v>0</v>
      </c>
      <c r="AP94" s="105"/>
      <c r="AQ94" s="106">
        <f t="shared" si="108"/>
        <v>0</v>
      </c>
      <c r="AR94" s="104">
        <v>0</v>
      </c>
      <c r="AS94" s="105"/>
      <c r="AT94" s="106">
        <f t="shared" si="109"/>
        <v>0</v>
      </c>
      <c r="AU94" s="104">
        <v>0</v>
      </c>
      <c r="AV94" s="105"/>
      <c r="AW94" s="119">
        <f t="shared" si="110"/>
        <v>0</v>
      </c>
      <c r="AX94" s="104">
        <v>0</v>
      </c>
      <c r="AY94" s="105"/>
      <c r="AZ94" s="119">
        <f t="shared" si="111"/>
        <v>0</v>
      </c>
      <c r="BA94" s="104">
        <v>0</v>
      </c>
      <c r="BB94" s="105"/>
      <c r="BC94" s="119">
        <f t="shared" si="129"/>
        <v>0</v>
      </c>
      <c r="BD94" s="104">
        <v>0</v>
      </c>
      <c r="BE94" s="105"/>
      <c r="BF94" s="119">
        <f t="shared" si="130"/>
        <v>0</v>
      </c>
      <c r="BG94" s="104">
        <v>0</v>
      </c>
      <c r="BH94" s="105"/>
      <c r="BI94" s="119">
        <f t="shared" si="131"/>
        <v>0</v>
      </c>
      <c r="BJ94" s="104">
        <v>0</v>
      </c>
      <c r="BK94" s="105"/>
      <c r="BL94" s="119">
        <f t="shared" si="132"/>
        <v>0</v>
      </c>
      <c r="BM94" s="104">
        <v>0</v>
      </c>
      <c r="BN94" s="105"/>
      <c r="BO94" s="119">
        <f t="shared" si="133"/>
        <v>0</v>
      </c>
      <c r="BP94" s="104">
        <v>0</v>
      </c>
      <c r="BQ94" s="105"/>
      <c r="BR94" s="119">
        <f t="shared" si="134"/>
        <v>0</v>
      </c>
      <c r="BS94" s="104">
        <v>0</v>
      </c>
      <c r="BT94" s="105"/>
      <c r="BU94" s="119">
        <f t="shared" si="135"/>
        <v>0</v>
      </c>
      <c r="BV94" s="104">
        <v>0</v>
      </c>
      <c r="BW94" s="105"/>
      <c r="BX94" s="119">
        <f t="shared" si="136"/>
        <v>0</v>
      </c>
      <c r="BY94" s="104">
        <v>0</v>
      </c>
      <c r="BZ94" s="105"/>
      <c r="CA94" s="119">
        <f t="shared" si="137"/>
        <v>0</v>
      </c>
      <c r="CB94" s="104">
        <v>0</v>
      </c>
      <c r="CC94" s="105"/>
      <c r="CD94" s="119">
        <f t="shared" si="138"/>
        <v>0</v>
      </c>
    </row>
    <row r="95" spans="1:82" s="80" customFormat="1" x14ac:dyDescent="0.25">
      <c r="A95" s="103">
        <f>VLOOKUP(B95,справочник!$B$2:$E$322,4,FALSE)</f>
        <v>230</v>
      </c>
      <c r="B95" s="80" t="str">
        <f t="shared" si="122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28"/>
        <v>12000</v>
      </c>
      <c r="J95" s="20">
        <v>0</v>
      </c>
      <c r="K95" s="20">
        <v>4000</v>
      </c>
      <c r="L95" s="21">
        <f t="shared" si="53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23"/>
        <v>18300</v>
      </c>
      <c r="Z95" s="104">
        <v>12</v>
      </c>
      <c r="AA95" s="104">
        <f t="shared" si="124"/>
        <v>9600</v>
      </c>
      <c r="AB95" s="104">
        <f t="shared" si="125"/>
        <v>-700</v>
      </c>
      <c r="AC95" s="104">
        <v>800</v>
      </c>
      <c r="AD95" s="105"/>
      <c r="AE95" s="106">
        <f t="shared" si="126"/>
        <v>100</v>
      </c>
      <c r="AF95" s="104">
        <v>800</v>
      </c>
      <c r="AG95" s="105"/>
      <c r="AH95" s="106">
        <f t="shared" si="89"/>
        <v>900</v>
      </c>
      <c r="AI95" s="104">
        <v>800</v>
      </c>
      <c r="AJ95" s="105">
        <v>2100</v>
      </c>
      <c r="AK95" s="106">
        <f t="shared" si="106"/>
        <v>-400</v>
      </c>
      <c r="AL95" s="104">
        <v>800</v>
      </c>
      <c r="AM95" s="105"/>
      <c r="AN95" s="106">
        <f t="shared" si="107"/>
        <v>400</v>
      </c>
      <c r="AO95" s="104">
        <v>800</v>
      </c>
      <c r="AP95" s="105"/>
      <c r="AQ95" s="106">
        <f t="shared" si="108"/>
        <v>1200</v>
      </c>
      <c r="AR95" s="104">
        <v>800</v>
      </c>
      <c r="AS95" s="105"/>
      <c r="AT95" s="106">
        <f t="shared" si="109"/>
        <v>2000</v>
      </c>
      <c r="AU95" s="104">
        <v>800</v>
      </c>
      <c r="AV95" s="105"/>
      <c r="AW95" s="119">
        <f t="shared" si="110"/>
        <v>2800</v>
      </c>
      <c r="AX95" s="104">
        <v>800</v>
      </c>
      <c r="AY95" s="105"/>
      <c r="AZ95" s="119">
        <f t="shared" si="111"/>
        <v>3600</v>
      </c>
      <c r="BA95" s="104">
        <v>800</v>
      </c>
      <c r="BB95" s="105"/>
      <c r="BC95" s="119">
        <f t="shared" si="129"/>
        <v>4400</v>
      </c>
      <c r="BD95" s="104">
        <v>800</v>
      </c>
      <c r="BE95" s="105"/>
      <c r="BF95" s="119">
        <f t="shared" si="130"/>
        <v>5200</v>
      </c>
      <c r="BG95" s="104">
        <v>800</v>
      </c>
      <c r="BH95" s="105"/>
      <c r="BI95" s="119">
        <f t="shared" si="131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33"/>
        <v>4400</v>
      </c>
      <c r="BP95" s="104">
        <v>800</v>
      </c>
      <c r="BQ95" s="105"/>
      <c r="BR95" s="119">
        <f t="shared" si="134"/>
        <v>5200</v>
      </c>
      <c r="BS95" s="104">
        <v>800</v>
      </c>
      <c r="BT95" s="105"/>
      <c r="BU95" s="119">
        <f t="shared" si="135"/>
        <v>6000</v>
      </c>
      <c r="BV95" s="104">
        <v>800</v>
      </c>
      <c r="BW95" s="105"/>
      <c r="BX95" s="119">
        <f t="shared" si="136"/>
        <v>6800</v>
      </c>
      <c r="BY95" s="104">
        <v>800</v>
      </c>
      <c r="BZ95" s="105"/>
      <c r="CA95" s="119">
        <f t="shared" si="137"/>
        <v>7600</v>
      </c>
      <c r="CB95" s="104">
        <v>800</v>
      </c>
      <c r="CC95" s="105">
        <f>2400+1600</f>
        <v>4000</v>
      </c>
      <c r="CD95" s="119">
        <f t="shared" si="138"/>
        <v>4400</v>
      </c>
    </row>
    <row r="96" spans="1:82" x14ac:dyDescent="0.25">
      <c r="A96" s="41">
        <f>VLOOKUP(B96,справочник!$B$2:$E$322,4,FALSE)</f>
        <v>4</v>
      </c>
      <c r="B96" t="str">
        <f t="shared" si="122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39">INT(($H$325-G96)/30)</f>
        <v>30</v>
      </c>
      <c r="I96" s="1">
        <f t="shared" si="128"/>
        <v>30000</v>
      </c>
      <c r="J96" s="17">
        <v>27000</v>
      </c>
      <c r="K96" s="17"/>
      <c r="L96" s="18">
        <f t="shared" ref="L96:L132" si="140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23"/>
        <v>5000</v>
      </c>
      <c r="Z96" s="96">
        <v>12</v>
      </c>
      <c r="AA96" s="96">
        <f t="shared" si="124"/>
        <v>9600</v>
      </c>
      <c r="AB96" s="96">
        <f t="shared" si="125"/>
        <v>7600</v>
      </c>
      <c r="AC96" s="99">
        <v>800</v>
      </c>
      <c r="AD96" s="98"/>
      <c r="AE96" s="102">
        <f t="shared" si="126"/>
        <v>8400</v>
      </c>
      <c r="AF96" s="99">
        <v>800</v>
      </c>
      <c r="AG96" s="98"/>
      <c r="AH96" s="102">
        <f t="shared" si="89"/>
        <v>9200</v>
      </c>
      <c r="AI96" s="99">
        <v>800</v>
      </c>
      <c r="AJ96" s="98"/>
      <c r="AK96" s="102">
        <f t="shared" si="106"/>
        <v>10000</v>
      </c>
      <c r="AL96" s="99">
        <v>800</v>
      </c>
      <c r="AM96" s="98"/>
      <c r="AN96" s="102">
        <f t="shared" si="107"/>
        <v>10800</v>
      </c>
      <c r="AO96" s="99">
        <v>800</v>
      </c>
      <c r="AP96" s="113">
        <v>10800</v>
      </c>
      <c r="AQ96" s="102">
        <f t="shared" si="108"/>
        <v>800</v>
      </c>
      <c r="AR96" s="99">
        <v>800</v>
      </c>
      <c r="AS96" s="113"/>
      <c r="AT96" s="102">
        <f t="shared" si="109"/>
        <v>1600</v>
      </c>
      <c r="AU96" s="99">
        <v>800</v>
      </c>
      <c r="AV96" s="113"/>
      <c r="AW96" s="102">
        <f t="shared" si="110"/>
        <v>2400</v>
      </c>
      <c r="AX96" s="99">
        <v>800</v>
      </c>
      <c r="AY96" s="113"/>
      <c r="AZ96" s="102">
        <f t="shared" si="111"/>
        <v>3200</v>
      </c>
      <c r="BA96" s="99">
        <v>800</v>
      </c>
      <c r="BB96" s="113"/>
      <c r="BC96" s="102">
        <f t="shared" si="129"/>
        <v>4000</v>
      </c>
      <c r="BD96" s="99">
        <v>800</v>
      </c>
      <c r="BE96" s="113">
        <v>6000</v>
      </c>
      <c r="BF96" s="102">
        <f t="shared" si="130"/>
        <v>-1200</v>
      </c>
      <c r="BG96" s="99">
        <v>800</v>
      </c>
      <c r="BH96" s="113"/>
      <c r="BI96" s="102">
        <f t="shared" si="131"/>
        <v>-400</v>
      </c>
      <c r="BJ96" s="99">
        <v>800</v>
      </c>
      <c r="BK96" s="113"/>
      <c r="BL96" s="102">
        <f t="shared" si="132"/>
        <v>400</v>
      </c>
      <c r="BM96" s="99">
        <v>800</v>
      </c>
      <c r="BN96" s="113"/>
      <c r="BO96" s="102">
        <f t="shared" si="133"/>
        <v>1200</v>
      </c>
      <c r="BP96" s="99">
        <v>800</v>
      </c>
      <c r="BQ96" s="113"/>
      <c r="BR96" s="102">
        <f t="shared" si="134"/>
        <v>2000</v>
      </c>
      <c r="BS96" s="99">
        <v>800</v>
      </c>
      <c r="BT96" s="113"/>
      <c r="BU96" s="102">
        <f t="shared" si="135"/>
        <v>2800</v>
      </c>
      <c r="BV96" s="99">
        <v>800</v>
      </c>
      <c r="BW96" s="113"/>
      <c r="BX96" s="102">
        <f t="shared" si="136"/>
        <v>3600</v>
      </c>
      <c r="BY96" s="99">
        <v>800</v>
      </c>
      <c r="BZ96" s="113"/>
      <c r="CA96" s="102">
        <f t="shared" si="137"/>
        <v>4400</v>
      </c>
      <c r="CB96" s="99">
        <v>800</v>
      </c>
      <c r="CC96" s="113">
        <v>3000</v>
      </c>
      <c r="CD96" s="102">
        <f t="shared" si="138"/>
        <v>2200</v>
      </c>
    </row>
    <row r="97" spans="1:82" x14ac:dyDescent="0.25">
      <c r="A97" s="41">
        <f>VLOOKUP(B97,справочник!$B$2:$E$322,4,FALSE)</f>
        <v>213</v>
      </c>
      <c r="B97" t="str">
        <f t="shared" si="122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39"/>
        <v>19</v>
      </c>
      <c r="I97" s="1">
        <f t="shared" si="128"/>
        <v>19000</v>
      </c>
      <c r="J97" s="17">
        <v>500</v>
      </c>
      <c r="K97" s="17"/>
      <c r="L97" s="18">
        <f t="shared" si="140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23"/>
        <v>0</v>
      </c>
      <c r="Z97" s="96">
        <v>12</v>
      </c>
      <c r="AA97" s="96">
        <f t="shared" si="124"/>
        <v>9600</v>
      </c>
      <c r="AB97" s="96">
        <f t="shared" si="125"/>
        <v>28100</v>
      </c>
      <c r="AC97" s="99">
        <v>800</v>
      </c>
      <c r="AD97" s="98"/>
      <c r="AE97" s="102">
        <f t="shared" si="126"/>
        <v>28900</v>
      </c>
      <c r="AF97" s="99">
        <v>800</v>
      </c>
      <c r="AG97" s="98"/>
      <c r="AH97" s="102">
        <f t="shared" si="89"/>
        <v>29700</v>
      </c>
      <c r="AI97" s="99">
        <v>800</v>
      </c>
      <c r="AJ97" s="98"/>
      <c r="AK97" s="102">
        <f t="shared" si="106"/>
        <v>30500</v>
      </c>
      <c r="AL97" s="99">
        <v>800</v>
      </c>
      <c r="AM97" s="98"/>
      <c r="AN97" s="102">
        <f t="shared" si="107"/>
        <v>31300</v>
      </c>
      <c r="AO97" s="99">
        <v>800</v>
      </c>
      <c r="AP97" s="113"/>
      <c r="AQ97" s="102">
        <f t="shared" si="108"/>
        <v>32100</v>
      </c>
      <c r="AR97" s="99">
        <v>800</v>
      </c>
      <c r="AS97" s="113"/>
      <c r="AT97" s="102">
        <f t="shared" si="109"/>
        <v>32900</v>
      </c>
      <c r="AU97" s="99">
        <v>800</v>
      </c>
      <c r="AV97" s="113"/>
      <c r="AW97" s="102">
        <f t="shared" si="110"/>
        <v>33700</v>
      </c>
      <c r="AX97" s="99">
        <v>800</v>
      </c>
      <c r="AY97" s="113"/>
      <c r="AZ97" s="102">
        <f t="shared" si="111"/>
        <v>34500</v>
      </c>
      <c r="BA97" s="99">
        <v>800</v>
      </c>
      <c r="BB97" s="113"/>
      <c r="BC97" s="102">
        <f t="shared" si="129"/>
        <v>35300</v>
      </c>
      <c r="BD97" s="99">
        <v>800</v>
      </c>
      <c r="BE97" s="113"/>
      <c r="BF97" s="102">
        <f t="shared" si="130"/>
        <v>36100</v>
      </c>
      <c r="BG97" s="99">
        <v>800</v>
      </c>
      <c r="BH97" s="113"/>
      <c r="BI97" s="102">
        <f t="shared" si="131"/>
        <v>36900</v>
      </c>
      <c r="BJ97" s="99">
        <v>800</v>
      </c>
      <c r="BK97" s="113"/>
      <c r="BL97" s="102">
        <f t="shared" si="132"/>
        <v>37700</v>
      </c>
      <c r="BM97" s="99">
        <v>800</v>
      </c>
      <c r="BN97" s="113"/>
      <c r="BO97" s="102">
        <f t="shared" si="133"/>
        <v>38500</v>
      </c>
      <c r="BP97" s="99">
        <v>800</v>
      </c>
      <c r="BQ97" s="113"/>
      <c r="BR97" s="102">
        <f t="shared" si="134"/>
        <v>39300</v>
      </c>
      <c r="BS97" s="99">
        <v>800</v>
      </c>
      <c r="BT97" s="113"/>
      <c r="BU97" s="102">
        <f t="shared" si="135"/>
        <v>40100</v>
      </c>
      <c r="BV97" s="99">
        <v>800</v>
      </c>
      <c r="BW97" s="113"/>
      <c r="BX97" s="102">
        <f t="shared" si="136"/>
        <v>40900</v>
      </c>
      <c r="BY97" s="99">
        <v>800</v>
      </c>
      <c r="BZ97" s="113"/>
      <c r="CA97" s="102">
        <f t="shared" si="137"/>
        <v>41700</v>
      </c>
      <c r="CB97" s="99">
        <v>800</v>
      </c>
      <c r="CC97" s="113"/>
      <c r="CD97" s="102">
        <f t="shared" si="138"/>
        <v>42500</v>
      </c>
    </row>
    <row r="98" spans="1:82" x14ac:dyDescent="0.25">
      <c r="A98" s="41">
        <f>VLOOKUP(B98,справочник!$B$2:$E$322,4,FALSE)</f>
        <v>127</v>
      </c>
      <c r="B98" t="str">
        <f t="shared" si="122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39"/>
        <v>55</v>
      </c>
      <c r="I98" s="1">
        <f t="shared" si="128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23"/>
        <v>4000</v>
      </c>
      <c r="Z98" s="96">
        <v>12</v>
      </c>
      <c r="AA98" s="96">
        <f t="shared" si="124"/>
        <v>9600</v>
      </c>
      <c r="AB98" s="96">
        <f t="shared" si="125"/>
        <v>5600</v>
      </c>
      <c r="AC98" s="99">
        <v>800</v>
      </c>
      <c r="AD98" s="98"/>
      <c r="AE98" s="102">
        <f t="shared" si="126"/>
        <v>6400</v>
      </c>
      <c r="AF98" s="99">
        <v>800</v>
      </c>
      <c r="AG98" s="98"/>
      <c r="AH98" s="102">
        <f t="shared" si="89"/>
        <v>7200</v>
      </c>
      <c r="AI98" s="99">
        <v>800</v>
      </c>
      <c r="AJ98" s="98"/>
      <c r="AK98" s="102">
        <f t="shared" si="106"/>
        <v>8000</v>
      </c>
      <c r="AL98" s="99">
        <v>800</v>
      </c>
      <c r="AM98" s="98"/>
      <c r="AN98" s="102">
        <f t="shared" si="107"/>
        <v>8800</v>
      </c>
      <c r="AO98" s="99">
        <v>800</v>
      </c>
      <c r="AP98" s="113"/>
      <c r="AQ98" s="102">
        <f t="shared" si="108"/>
        <v>9600</v>
      </c>
      <c r="AR98" s="99">
        <v>800</v>
      </c>
      <c r="AS98" s="113"/>
      <c r="AT98" s="102">
        <f t="shared" si="109"/>
        <v>10400</v>
      </c>
      <c r="AU98" s="99">
        <v>800</v>
      </c>
      <c r="AV98" s="113">
        <v>10000</v>
      </c>
      <c r="AW98" s="102">
        <f t="shared" si="110"/>
        <v>1200</v>
      </c>
      <c r="AX98" s="99">
        <v>800</v>
      </c>
      <c r="AY98" s="113"/>
      <c r="AZ98" s="102">
        <f t="shared" si="111"/>
        <v>2000</v>
      </c>
      <c r="BA98" s="99">
        <v>800</v>
      </c>
      <c r="BB98" s="113"/>
      <c r="BC98" s="102">
        <f t="shared" si="129"/>
        <v>2800</v>
      </c>
      <c r="BD98" s="99">
        <v>800</v>
      </c>
      <c r="BE98" s="113"/>
      <c r="BF98" s="102">
        <f t="shared" si="130"/>
        <v>3600</v>
      </c>
      <c r="BG98" s="99">
        <v>800</v>
      </c>
      <c r="BH98" s="113"/>
      <c r="BI98" s="102">
        <f t="shared" si="131"/>
        <v>4400</v>
      </c>
      <c r="BJ98" s="99">
        <v>800</v>
      </c>
      <c r="BK98" s="113"/>
      <c r="BL98" s="102">
        <f t="shared" si="132"/>
        <v>5200</v>
      </c>
      <c r="BM98" s="99">
        <v>800</v>
      </c>
      <c r="BN98" s="113"/>
      <c r="BO98" s="102">
        <f t="shared" si="133"/>
        <v>6000</v>
      </c>
      <c r="BP98" s="99">
        <v>800</v>
      </c>
      <c r="BQ98" s="113"/>
      <c r="BR98" s="102">
        <f t="shared" si="134"/>
        <v>6800</v>
      </c>
      <c r="BS98" s="99">
        <v>800</v>
      </c>
      <c r="BT98" s="113"/>
      <c r="BU98" s="102">
        <f t="shared" si="135"/>
        <v>7600</v>
      </c>
      <c r="BV98" s="99">
        <v>800</v>
      </c>
      <c r="BW98" s="113"/>
      <c r="BX98" s="102">
        <f t="shared" si="136"/>
        <v>8400</v>
      </c>
      <c r="BY98" s="99">
        <v>800</v>
      </c>
      <c r="BZ98" s="113"/>
      <c r="CA98" s="102">
        <f t="shared" si="137"/>
        <v>9200</v>
      </c>
      <c r="CB98" s="99">
        <v>800</v>
      </c>
      <c r="CC98" s="113"/>
      <c r="CD98" s="102">
        <f t="shared" si="138"/>
        <v>10000</v>
      </c>
    </row>
    <row r="99" spans="1:82" x14ac:dyDescent="0.25">
      <c r="A99" s="41" t="e">
        <f>VLOOKUP(B99,справочник!$B$2:$E$322,4,FALSE)</f>
        <v>#N/A</v>
      </c>
      <c r="B99" t="str">
        <f t="shared" si="122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39"/>
        <v>42</v>
      </c>
      <c r="I99" s="1">
        <f t="shared" si="128"/>
        <v>42000</v>
      </c>
      <c r="J99" s="17">
        <v>39780</v>
      </c>
      <c r="K99" s="17"/>
      <c r="L99" s="18">
        <f t="shared" si="140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23"/>
        <v>8000</v>
      </c>
      <c r="Z99" s="96">
        <v>12</v>
      </c>
      <c r="AA99" s="96">
        <f t="shared" si="124"/>
        <v>9600</v>
      </c>
      <c r="AB99" s="96">
        <f t="shared" si="125"/>
        <v>3820</v>
      </c>
      <c r="AC99" s="99">
        <v>800</v>
      </c>
      <c r="AD99" s="98"/>
      <c r="AE99" s="102">
        <f t="shared" si="126"/>
        <v>4620</v>
      </c>
      <c r="AF99" s="99">
        <v>800</v>
      </c>
      <c r="AG99" s="98"/>
      <c r="AH99" s="102">
        <f t="shared" si="89"/>
        <v>5420</v>
      </c>
      <c r="AI99" s="99">
        <v>800</v>
      </c>
      <c r="AJ99" s="98">
        <v>1600</v>
      </c>
      <c r="AK99" s="102">
        <f t="shared" si="106"/>
        <v>4620</v>
      </c>
      <c r="AL99" s="99">
        <v>800</v>
      </c>
      <c r="AM99" s="98"/>
      <c r="AN99" s="102">
        <f t="shared" si="107"/>
        <v>5420</v>
      </c>
      <c r="AO99" s="99">
        <v>800</v>
      </c>
      <c r="AP99" s="113"/>
      <c r="AQ99" s="102">
        <f t="shared" si="108"/>
        <v>6220</v>
      </c>
      <c r="AR99" s="99">
        <v>800</v>
      </c>
      <c r="AS99" s="113"/>
      <c r="AT99" s="102">
        <f t="shared" si="109"/>
        <v>7020</v>
      </c>
      <c r="AU99" s="99">
        <v>800</v>
      </c>
      <c r="AV99" s="113"/>
      <c r="AW99" s="102">
        <f t="shared" si="110"/>
        <v>7820</v>
      </c>
      <c r="AX99" s="99">
        <v>800</v>
      </c>
      <c r="AY99" s="113"/>
      <c r="AZ99" s="102">
        <f t="shared" si="111"/>
        <v>8620</v>
      </c>
      <c r="BA99" s="99">
        <v>800</v>
      </c>
      <c r="BB99" s="113"/>
      <c r="BC99" s="102">
        <f t="shared" si="129"/>
        <v>9420</v>
      </c>
      <c r="BD99" s="99">
        <v>800</v>
      </c>
      <c r="BE99" s="113">
        <f>4000+5000</f>
        <v>9000</v>
      </c>
      <c r="BF99" s="102">
        <f t="shared" si="130"/>
        <v>1220</v>
      </c>
      <c r="BG99" s="99">
        <v>800</v>
      </c>
      <c r="BH99" s="113"/>
      <c r="BI99" s="102">
        <f t="shared" si="131"/>
        <v>2020</v>
      </c>
      <c r="BJ99" s="99">
        <v>800</v>
      </c>
      <c r="BK99" s="113">
        <v>3000</v>
      </c>
      <c r="BL99" s="102">
        <f t="shared" si="132"/>
        <v>-180</v>
      </c>
      <c r="BM99" s="99">
        <v>800</v>
      </c>
      <c r="BN99" s="113"/>
      <c r="BO99" s="102">
        <f t="shared" si="133"/>
        <v>620</v>
      </c>
      <c r="BP99" s="99">
        <v>800</v>
      </c>
      <c r="BQ99" s="113"/>
      <c r="BR99" s="102">
        <f t="shared" si="134"/>
        <v>1420</v>
      </c>
      <c r="BS99" s="99">
        <v>800</v>
      </c>
      <c r="BT99" s="113"/>
      <c r="BU99" s="102">
        <f t="shared" si="135"/>
        <v>2220</v>
      </c>
      <c r="BV99" s="99">
        <v>800</v>
      </c>
      <c r="BW99" s="113"/>
      <c r="BX99" s="102">
        <f t="shared" si="136"/>
        <v>3020</v>
      </c>
      <c r="BY99" s="99">
        <v>800</v>
      </c>
      <c r="BZ99" s="113"/>
      <c r="CA99" s="102">
        <f t="shared" si="137"/>
        <v>3820</v>
      </c>
      <c r="CB99" s="99">
        <v>800</v>
      </c>
      <c r="CC99" s="113">
        <v>5000</v>
      </c>
      <c r="CD99" s="102">
        <f t="shared" si="138"/>
        <v>-380</v>
      </c>
    </row>
    <row r="100" spans="1:82" x14ac:dyDescent="0.25">
      <c r="A100" s="41">
        <f>VLOOKUP(B100,справочник!$B$2:$E$322,4,FALSE)</f>
        <v>36</v>
      </c>
      <c r="B100" t="str">
        <f t="shared" si="122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39"/>
        <v>53</v>
      </c>
      <c r="I100" s="1">
        <f t="shared" si="128"/>
        <v>53000</v>
      </c>
      <c r="J100" s="17">
        <f>42000+1000</f>
        <v>43000</v>
      </c>
      <c r="K100" s="17"/>
      <c r="L100" s="18">
        <f t="shared" si="140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23"/>
        <v>6800</v>
      </c>
      <c r="Z100" s="96">
        <v>12</v>
      </c>
      <c r="AA100" s="96">
        <f t="shared" si="124"/>
        <v>9600</v>
      </c>
      <c r="AB100" s="96">
        <f t="shared" si="125"/>
        <v>12800</v>
      </c>
      <c r="AC100" s="99">
        <v>800</v>
      </c>
      <c r="AD100" s="98"/>
      <c r="AE100" s="102">
        <f t="shared" si="126"/>
        <v>13600</v>
      </c>
      <c r="AF100" s="99">
        <v>800</v>
      </c>
      <c r="AG100" s="98"/>
      <c r="AH100" s="102">
        <f t="shared" si="89"/>
        <v>14400</v>
      </c>
      <c r="AI100" s="99">
        <v>800</v>
      </c>
      <c r="AJ100" s="98"/>
      <c r="AK100" s="102">
        <f t="shared" si="106"/>
        <v>15200</v>
      </c>
      <c r="AL100" s="99">
        <v>800</v>
      </c>
      <c r="AM100" s="98"/>
      <c r="AN100" s="102">
        <f t="shared" si="107"/>
        <v>16000</v>
      </c>
      <c r="AO100" s="99">
        <v>800</v>
      </c>
      <c r="AP100" s="113"/>
      <c r="AQ100" s="102">
        <f t="shared" si="108"/>
        <v>16800</v>
      </c>
      <c r="AR100" s="99">
        <v>800</v>
      </c>
      <c r="AS100" s="113"/>
      <c r="AT100" s="102">
        <f t="shared" si="109"/>
        <v>17600</v>
      </c>
      <c r="AU100" s="99">
        <v>800</v>
      </c>
      <c r="AV100" s="113"/>
      <c r="AW100" s="102">
        <f t="shared" si="110"/>
        <v>18400</v>
      </c>
      <c r="AX100" s="99">
        <v>800</v>
      </c>
      <c r="AY100" s="113"/>
      <c r="AZ100" s="102">
        <f t="shared" si="111"/>
        <v>19200</v>
      </c>
      <c r="BA100" s="99">
        <v>800</v>
      </c>
      <c r="BB100" s="113"/>
      <c r="BC100" s="102">
        <f t="shared" si="129"/>
        <v>20000</v>
      </c>
      <c r="BD100" s="99">
        <v>800</v>
      </c>
      <c r="BE100" s="113"/>
      <c r="BF100" s="102">
        <f t="shared" si="130"/>
        <v>20800</v>
      </c>
      <c r="BG100" s="99">
        <v>800</v>
      </c>
      <c r="BH100" s="113"/>
      <c r="BI100" s="102">
        <f t="shared" si="131"/>
        <v>21600</v>
      </c>
      <c r="BJ100" s="99">
        <v>800</v>
      </c>
      <c r="BK100" s="113"/>
      <c r="BL100" s="102">
        <f t="shared" si="132"/>
        <v>22400</v>
      </c>
      <c r="BM100" s="99">
        <v>800</v>
      </c>
      <c r="BN100" s="113"/>
      <c r="BO100" s="102">
        <f t="shared" si="133"/>
        <v>23200</v>
      </c>
      <c r="BP100" s="99">
        <v>800</v>
      </c>
      <c r="BQ100" s="113"/>
      <c r="BR100" s="102">
        <f t="shared" si="134"/>
        <v>24000</v>
      </c>
      <c r="BS100" s="99">
        <v>800</v>
      </c>
      <c r="BT100" s="113"/>
      <c r="BU100" s="102">
        <f t="shared" si="135"/>
        <v>24800</v>
      </c>
      <c r="BV100" s="99">
        <v>800</v>
      </c>
      <c r="BW100" s="113"/>
      <c r="BX100" s="102">
        <f t="shared" si="136"/>
        <v>25600</v>
      </c>
      <c r="BY100" s="99">
        <v>800</v>
      </c>
      <c r="BZ100" s="113"/>
      <c r="CA100" s="102">
        <f t="shared" si="137"/>
        <v>26400</v>
      </c>
      <c r="CB100" s="99">
        <v>800</v>
      </c>
      <c r="CC100" s="113">
        <v>2000</v>
      </c>
      <c r="CD100" s="102">
        <f t="shared" si="138"/>
        <v>25200</v>
      </c>
    </row>
    <row r="101" spans="1:82" s="80" customFormat="1" x14ac:dyDescent="0.25">
      <c r="A101" s="103">
        <f>VLOOKUP(B101,справочник!$B$2:$E$322,4,FALSE)</f>
        <v>38</v>
      </c>
      <c r="B101" s="80" t="str">
        <f t="shared" si="122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39"/>
        <v>52</v>
      </c>
      <c r="I101" s="5">
        <f t="shared" si="128"/>
        <v>52000</v>
      </c>
      <c r="J101" s="20">
        <f>5000+18000+29000</f>
        <v>52000</v>
      </c>
      <c r="K101" s="20"/>
      <c r="L101" s="21">
        <f t="shared" si="140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23"/>
        <v>7761.78</v>
      </c>
      <c r="Z101" s="104">
        <v>12</v>
      </c>
      <c r="AA101" s="104">
        <f t="shared" si="124"/>
        <v>9600</v>
      </c>
      <c r="AB101" s="104">
        <f t="shared" si="125"/>
        <v>1838.2200000000003</v>
      </c>
      <c r="AC101" s="104">
        <v>800</v>
      </c>
      <c r="AD101" s="107">
        <v>800</v>
      </c>
      <c r="AE101" s="183">
        <f>SUM(AB101:AB102)+SUM(AC101:AC102)-SUM(AD101:AD102)</f>
        <v>5000</v>
      </c>
      <c r="AF101" s="104">
        <v>800</v>
      </c>
      <c r="AG101" s="107">
        <f>500+800</f>
        <v>1300</v>
      </c>
      <c r="AH101" s="183">
        <f>SUM(AE101:AE102)+SUM(AF101:AF102)-SUM(AG101:AG102)</f>
        <v>4500</v>
      </c>
      <c r="AI101" s="104">
        <v>800</v>
      </c>
      <c r="AJ101" s="107"/>
      <c r="AK101" s="183">
        <f>SUM(AH101:AH102)+SUM(AI101:AI102)-SUM(AJ101:AJ102)</f>
        <v>5300</v>
      </c>
      <c r="AL101" s="104">
        <v>800</v>
      </c>
      <c r="AM101" s="107"/>
      <c r="AN101" s="183">
        <f>SUM(AK101:AK102)+SUM(AL101:AL102)-SUM(AM101:AM102)</f>
        <v>5100</v>
      </c>
      <c r="AO101" s="104">
        <v>800</v>
      </c>
      <c r="AP101" s="107"/>
      <c r="AQ101" s="183">
        <f>SUM(AN101:AN102)+SUM(AO101:AO102)-SUM(AP101:AP102)</f>
        <v>5900</v>
      </c>
      <c r="AR101" s="104">
        <v>800</v>
      </c>
      <c r="AS101" s="107"/>
      <c r="AT101" s="183">
        <f>SUM(AQ101:AQ102)+SUM(AR101:AR102)-SUM(AS101:AS102)</f>
        <v>5900</v>
      </c>
      <c r="AU101" s="104">
        <v>800</v>
      </c>
      <c r="AV101" s="107"/>
      <c r="AW101" s="173">
        <f>SUM(AT101:AT102)+SUM(AU101:AU102)-SUM(AV101:AV102)</f>
        <v>4300</v>
      </c>
      <c r="AX101" s="104">
        <v>800</v>
      </c>
      <c r="AY101" s="107"/>
      <c r="AZ101" s="173">
        <f>SUM(AW101:AW102)+SUM(AX101:AX102)-SUM(AY101:AY102)</f>
        <v>2300</v>
      </c>
      <c r="BA101" s="104">
        <v>800</v>
      </c>
      <c r="BB101" s="107">
        <f>800+2300</f>
        <v>3100</v>
      </c>
      <c r="BC101" s="173">
        <f>SUM(AZ101:AZ102)+SUM(BA101:BA102)-SUM(BB101:BB102)</f>
        <v>0</v>
      </c>
      <c r="BD101" s="104">
        <v>800</v>
      </c>
      <c r="BE101" s="107">
        <v>800</v>
      </c>
      <c r="BF101" s="173">
        <f>SUM(BC101:BC102)+SUM(BD101:BD102)-SUM(BE101:BE102)</f>
        <v>0</v>
      </c>
      <c r="BG101" s="104">
        <v>800</v>
      </c>
      <c r="BH101" s="107">
        <v>800</v>
      </c>
      <c r="BI101" s="173">
        <f>SUM(BF101:BF102)+SUM(BG101:BG102)-SUM(BH101:BH102)</f>
        <v>0</v>
      </c>
      <c r="BJ101" s="104">
        <v>800</v>
      </c>
      <c r="BK101" s="107">
        <v>800</v>
      </c>
      <c r="BL101" s="173">
        <f>SUM(BI101:BI102)+SUM(BJ101:BJ102)-SUM(BK101:BK102)</f>
        <v>0</v>
      </c>
      <c r="BM101" s="104">
        <v>800</v>
      </c>
      <c r="BN101" s="107"/>
      <c r="BO101" s="173">
        <f>SUM(BL101:BL102)+SUM(BM101:BM102)-SUM(BN101:BN102)</f>
        <v>800</v>
      </c>
      <c r="BP101" s="104">
        <v>800</v>
      </c>
      <c r="BQ101" s="107">
        <v>800</v>
      </c>
      <c r="BR101" s="173">
        <f>SUM(BO101:BO102)+SUM(BP101:BP102)-SUM(BQ101:BQ102)</f>
        <v>800</v>
      </c>
      <c r="BS101" s="104">
        <v>800</v>
      </c>
      <c r="BT101" s="107">
        <v>800</v>
      </c>
      <c r="BU101" s="173">
        <f>SUM(BR101:BR102)+SUM(BS101:BS102)-SUM(BT101:BT102)</f>
        <v>800</v>
      </c>
      <c r="BV101" s="104">
        <v>800</v>
      </c>
      <c r="BW101" s="107">
        <v>800</v>
      </c>
      <c r="BX101" s="173">
        <f>SUM(BU101:BU102)+SUM(BV101:BV102)-SUM(BW101:BW102)</f>
        <v>800</v>
      </c>
      <c r="BY101" s="104">
        <v>800</v>
      </c>
      <c r="BZ101" s="107"/>
      <c r="CA101" s="173">
        <f>SUM(BX101:BX102)+SUM(BY101:BY102)-SUM(BZ101:BZ102)</f>
        <v>1600</v>
      </c>
      <c r="CB101" s="104">
        <v>800</v>
      </c>
      <c r="CC101" s="107">
        <f>800+800</f>
        <v>1600</v>
      </c>
      <c r="CD101" s="173">
        <f>SUM(CA101:CA102)+SUM(CB101:CB102)-SUM(CC101:CC102)</f>
        <v>800</v>
      </c>
    </row>
    <row r="102" spans="1:82" s="80" customFormat="1" x14ac:dyDescent="0.25">
      <c r="A102" s="103">
        <f>VLOOKUP(B102,справочник!$B$2:$E$322,4,FALSE)</f>
        <v>38</v>
      </c>
      <c r="B102" s="80" t="str">
        <f t="shared" si="122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28"/>
        <v>40000</v>
      </c>
      <c r="J102" s="20">
        <v>35000</v>
      </c>
      <c r="K102" s="20"/>
      <c r="L102" s="21">
        <f t="shared" si="140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23"/>
        <v>1838.22</v>
      </c>
      <c r="Z102" s="104">
        <v>0</v>
      </c>
      <c r="AA102" s="104">
        <f t="shared" si="124"/>
        <v>0</v>
      </c>
      <c r="AB102" s="104">
        <f t="shared" si="125"/>
        <v>3161.7799999999997</v>
      </c>
      <c r="AC102" s="104">
        <v>0</v>
      </c>
      <c r="AD102" s="105"/>
      <c r="AE102" s="184"/>
      <c r="AF102" s="104">
        <v>0</v>
      </c>
      <c r="AG102" s="105"/>
      <c r="AH102" s="184"/>
      <c r="AI102" s="104">
        <v>0</v>
      </c>
      <c r="AJ102" s="105"/>
      <c r="AK102" s="184"/>
      <c r="AL102" s="104">
        <v>0</v>
      </c>
      <c r="AM102" s="105">
        <v>1000</v>
      </c>
      <c r="AN102" s="184"/>
      <c r="AO102" s="104">
        <v>0</v>
      </c>
      <c r="AP102" s="105"/>
      <c r="AQ102" s="184"/>
      <c r="AR102" s="104">
        <v>0</v>
      </c>
      <c r="AS102" s="105">
        <v>800</v>
      </c>
      <c r="AT102" s="184"/>
      <c r="AU102" s="104">
        <v>0</v>
      </c>
      <c r="AV102" s="105">
        <f>800+800+800</f>
        <v>2400</v>
      </c>
      <c r="AW102" s="175"/>
      <c r="AX102" s="104">
        <v>0</v>
      </c>
      <c r="AY102" s="105">
        <f>300+1000+800+400+300</f>
        <v>2800</v>
      </c>
      <c r="AZ102" s="175"/>
      <c r="BA102" s="104">
        <v>0</v>
      </c>
      <c r="BB102" s="105"/>
      <c r="BC102" s="175"/>
      <c r="BD102" s="104">
        <v>0</v>
      </c>
      <c r="BE102" s="105"/>
      <c r="BF102" s="175"/>
      <c r="BG102" s="104">
        <v>0</v>
      </c>
      <c r="BH102" s="105"/>
      <c r="BI102" s="175"/>
      <c r="BJ102" s="104">
        <v>0</v>
      </c>
      <c r="BK102" s="105"/>
      <c r="BL102" s="175"/>
      <c r="BM102" s="104">
        <v>0</v>
      </c>
      <c r="BN102" s="105"/>
      <c r="BO102" s="175"/>
      <c r="BP102" s="104">
        <v>0</v>
      </c>
      <c r="BQ102" s="105"/>
      <c r="BR102" s="175"/>
      <c r="BS102" s="104">
        <v>0</v>
      </c>
      <c r="BT102" s="105"/>
      <c r="BU102" s="175"/>
      <c r="BV102" s="104">
        <v>0</v>
      </c>
      <c r="BW102" s="105"/>
      <c r="BX102" s="175"/>
      <c r="BY102" s="104">
        <v>0</v>
      </c>
      <c r="BZ102" s="105"/>
      <c r="CA102" s="175"/>
      <c r="CB102" s="104">
        <v>0</v>
      </c>
      <c r="CC102" s="105"/>
      <c r="CD102" s="175"/>
    </row>
    <row r="103" spans="1:82" ht="25.5" x14ac:dyDescent="0.25">
      <c r="A103" s="41" t="e">
        <f>VLOOKUP(B103,справочник!$B$2:$E$322,4,FALSE)</f>
        <v>#N/A</v>
      </c>
      <c r="B103" t="str">
        <f t="shared" si="122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28"/>
        <v>31000</v>
      </c>
      <c r="J103" s="17">
        <v>5000</v>
      </c>
      <c r="K103" s="17"/>
      <c r="L103" s="18">
        <f t="shared" si="140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23"/>
        <v>4000</v>
      </c>
      <c r="Z103" s="96">
        <v>12</v>
      </c>
      <c r="AA103" s="96">
        <f t="shared" si="124"/>
        <v>9600</v>
      </c>
      <c r="AB103" s="96">
        <f t="shared" si="125"/>
        <v>31600</v>
      </c>
      <c r="AC103" s="99">
        <v>800</v>
      </c>
      <c r="AD103" s="98"/>
      <c r="AE103" s="102">
        <f t="shared" si="126"/>
        <v>32400</v>
      </c>
      <c r="AF103" s="99">
        <v>800</v>
      </c>
      <c r="AG103" s="98"/>
      <c r="AH103" s="102">
        <f t="shared" ref="AH103:AH131" si="141">AE103+AF103-AG103</f>
        <v>33200</v>
      </c>
      <c r="AI103" s="99">
        <v>800</v>
      </c>
      <c r="AJ103" s="98"/>
      <c r="AK103" s="102">
        <f t="shared" ref="AK103:AK131" si="142">AH103+AI103-AJ103</f>
        <v>34000</v>
      </c>
      <c r="AL103" s="99">
        <v>800</v>
      </c>
      <c r="AM103" s="98"/>
      <c r="AN103" s="102">
        <f t="shared" ref="AN103:AN131" si="143">AK103+AL103-AM103</f>
        <v>34800</v>
      </c>
      <c r="AO103" s="99">
        <v>800</v>
      </c>
      <c r="AP103" s="113"/>
      <c r="AQ103" s="102">
        <f t="shared" ref="AQ103:AQ131" si="144">AN103+AO103-AP103</f>
        <v>35600</v>
      </c>
      <c r="AR103" s="99">
        <v>800</v>
      </c>
      <c r="AS103" s="113"/>
      <c r="AT103" s="102">
        <f t="shared" ref="AT103:AT131" si="145">AQ103+AR103-AS103</f>
        <v>36400</v>
      </c>
      <c r="AU103" s="99">
        <v>800</v>
      </c>
      <c r="AV103" s="113"/>
      <c r="AW103" s="102">
        <f t="shared" ref="AW103:AW131" si="146">AT103+AU103-AV103</f>
        <v>37200</v>
      </c>
      <c r="AX103" s="99">
        <v>800</v>
      </c>
      <c r="AY103" s="113"/>
      <c r="AZ103" s="102">
        <f t="shared" ref="AZ103:AZ131" si="147">AW103+AX103-AY103</f>
        <v>38000</v>
      </c>
      <c r="BA103" s="99">
        <v>800</v>
      </c>
      <c r="BB103" s="113"/>
      <c r="BC103" s="102">
        <f t="shared" ref="BC103:BC131" si="148">AZ103+BA103-BB103</f>
        <v>38800</v>
      </c>
      <c r="BD103" s="99">
        <v>800</v>
      </c>
      <c r="BE103" s="113"/>
      <c r="BF103" s="102">
        <f t="shared" ref="BF103:BF131" si="149">BC103+BD103-BE103</f>
        <v>39600</v>
      </c>
      <c r="BG103" s="99">
        <v>800</v>
      </c>
      <c r="BH103" s="113"/>
      <c r="BI103" s="102">
        <f t="shared" ref="BI103:BI114" si="150">BF103+BG103-BH103</f>
        <v>40400</v>
      </c>
      <c r="BJ103" s="99">
        <v>800</v>
      </c>
      <c r="BK103" s="113">
        <v>9600</v>
      </c>
      <c r="BL103" s="102">
        <f t="shared" ref="BL103:BL114" si="151">BI103+BJ103-BK103</f>
        <v>31600</v>
      </c>
      <c r="BM103" s="99">
        <v>800</v>
      </c>
      <c r="BN103" s="113"/>
      <c r="BO103" s="102">
        <f t="shared" ref="BO103:BO113" si="152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  <c r="CB103" s="99">
        <v>800</v>
      </c>
      <c r="CC103" s="113"/>
      <c r="CD103" s="102">
        <f>CA103+CB103-CC103</f>
        <v>24400</v>
      </c>
    </row>
    <row r="104" spans="1:82" x14ac:dyDescent="0.25">
      <c r="A104" s="41">
        <f>VLOOKUP(B104,справочник!$B$2:$E$322,4,FALSE)</f>
        <v>63</v>
      </c>
      <c r="B104" t="str">
        <f t="shared" si="122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28"/>
        <v>0</v>
      </c>
      <c r="J104" s="17">
        <v>0</v>
      </c>
      <c r="K104" s="17"/>
      <c r="L104" s="18">
        <f t="shared" si="140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23"/>
        <v>1600</v>
      </c>
      <c r="Z104" s="96">
        <v>1</v>
      </c>
      <c r="AA104" s="96">
        <f t="shared" si="124"/>
        <v>800</v>
      </c>
      <c r="AB104" s="96">
        <f t="shared" si="125"/>
        <v>-800</v>
      </c>
      <c r="AC104" s="99">
        <v>800</v>
      </c>
      <c r="AD104" s="98"/>
      <c r="AE104" s="102">
        <f t="shared" si="126"/>
        <v>0</v>
      </c>
      <c r="AF104" s="99">
        <v>800</v>
      </c>
      <c r="AG104" s="98"/>
      <c r="AH104" s="102">
        <f t="shared" si="141"/>
        <v>800</v>
      </c>
      <c r="AI104" s="99">
        <v>800</v>
      </c>
      <c r="AJ104" s="98">
        <v>4800</v>
      </c>
      <c r="AK104" s="102">
        <f t="shared" si="142"/>
        <v>-3200</v>
      </c>
      <c r="AL104" s="99">
        <v>800</v>
      </c>
      <c r="AM104" s="98"/>
      <c r="AN104" s="102">
        <f t="shared" si="143"/>
        <v>-2400</v>
      </c>
      <c r="AO104" s="99">
        <v>800</v>
      </c>
      <c r="AP104" s="113"/>
      <c r="AQ104" s="102">
        <f t="shared" si="144"/>
        <v>-1600</v>
      </c>
      <c r="AR104" s="99">
        <v>800</v>
      </c>
      <c r="AS104" s="113">
        <v>2400</v>
      </c>
      <c r="AT104" s="102">
        <f t="shared" si="145"/>
        <v>-3200</v>
      </c>
      <c r="AU104" s="99">
        <v>800</v>
      </c>
      <c r="AV104" s="113"/>
      <c r="AW104" s="102">
        <f t="shared" si="146"/>
        <v>-2400</v>
      </c>
      <c r="AX104" s="99">
        <v>800</v>
      </c>
      <c r="AY104" s="113"/>
      <c r="AZ104" s="102">
        <f t="shared" si="147"/>
        <v>-1600</v>
      </c>
      <c r="BA104" s="99">
        <v>800</v>
      </c>
      <c r="BB104" s="113"/>
      <c r="BC104" s="102">
        <f t="shared" si="148"/>
        <v>-800</v>
      </c>
      <c r="BD104" s="99">
        <v>800</v>
      </c>
      <c r="BE104" s="113">
        <v>2400</v>
      </c>
      <c r="BF104" s="102">
        <f t="shared" si="149"/>
        <v>-2400</v>
      </c>
      <c r="BG104" s="99">
        <v>800</v>
      </c>
      <c r="BH104" s="113"/>
      <c r="BI104" s="102">
        <f t="shared" si="150"/>
        <v>-1600</v>
      </c>
      <c r="BJ104" s="99">
        <v>800</v>
      </c>
      <c r="BK104" s="113"/>
      <c r="BL104" s="102">
        <f t="shared" si="151"/>
        <v>-800</v>
      </c>
      <c r="BM104" s="99">
        <v>800</v>
      </c>
      <c r="BN104" s="113"/>
      <c r="BO104" s="102">
        <f t="shared" si="152"/>
        <v>0</v>
      </c>
      <c r="BP104" s="99">
        <v>800</v>
      </c>
      <c r="BQ104" s="113"/>
      <c r="BR104" s="102">
        <f t="shared" ref="BR104:BR109" si="153">BO104+BP104-BQ104</f>
        <v>800</v>
      </c>
      <c r="BS104" s="99">
        <v>800</v>
      </c>
      <c r="BT104" s="113"/>
      <c r="BU104" s="102">
        <f t="shared" ref="BU104:BU109" si="154">BR104+BS104-BT104</f>
        <v>1600</v>
      </c>
      <c r="BV104" s="99">
        <v>800</v>
      </c>
      <c r="BW104" s="113"/>
      <c r="BX104" s="102">
        <f t="shared" ref="BX104:BX109" si="155">BU104+BV104-BW104</f>
        <v>2400</v>
      </c>
      <c r="BY104" s="99">
        <v>800</v>
      </c>
      <c r="BZ104" s="113"/>
      <c r="CA104" s="102">
        <f t="shared" ref="CA104:CA109" si="156">BX104+BY104-BZ104</f>
        <v>3200</v>
      </c>
      <c r="CB104" s="99">
        <v>800</v>
      </c>
      <c r="CC104" s="113">
        <v>9600</v>
      </c>
      <c r="CD104" s="102">
        <f t="shared" ref="CD104:CD109" si="157">CA104+CB104-CC104</f>
        <v>-5600</v>
      </c>
    </row>
    <row r="105" spans="1:82" x14ac:dyDescent="0.25">
      <c r="A105" s="41">
        <f>VLOOKUP(B105,справочник!$B$2:$E$322,4,FALSE)</f>
        <v>16</v>
      </c>
      <c r="B105" t="str">
        <f t="shared" si="122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58">INT(($H$325-G105)/30)</f>
        <v>36</v>
      </c>
      <c r="I105" s="1">
        <f t="shared" si="128"/>
        <v>36000</v>
      </c>
      <c r="J105" s="17">
        <v>36000</v>
      </c>
      <c r="K105" s="17"/>
      <c r="L105" s="18">
        <f t="shared" si="140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23"/>
        <v>12000</v>
      </c>
      <c r="Z105" s="96">
        <v>12</v>
      </c>
      <c r="AA105" s="96">
        <f t="shared" si="124"/>
        <v>9600</v>
      </c>
      <c r="AB105" s="96">
        <f t="shared" si="125"/>
        <v>-2400</v>
      </c>
      <c r="AC105" s="99">
        <v>800</v>
      </c>
      <c r="AD105" s="98"/>
      <c r="AE105" s="102">
        <f t="shared" si="126"/>
        <v>-1600</v>
      </c>
      <c r="AF105" s="99">
        <v>800</v>
      </c>
      <c r="AG105" s="98"/>
      <c r="AH105" s="102">
        <f t="shared" si="141"/>
        <v>-800</v>
      </c>
      <c r="AI105" s="99">
        <v>800</v>
      </c>
      <c r="AJ105" s="98"/>
      <c r="AK105" s="102">
        <f t="shared" si="142"/>
        <v>0</v>
      </c>
      <c r="AL105" s="99">
        <v>800</v>
      </c>
      <c r="AM105" s="98"/>
      <c r="AN105" s="102">
        <f t="shared" si="143"/>
        <v>800</v>
      </c>
      <c r="AO105" s="99">
        <v>800</v>
      </c>
      <c r="AP105" s="113"/>
      <c r="AQ105" s="102">
        <f t="shared" si="144"/>
        <v>1600</v>
      </c>
      <c r="AR105" s="99">
        <v>800</v>
      </c>
      <c r="AS105" s="113"/>
      <c r="AT105" s="102">
        <f t="shared" si="145"/>
        <v>2400</v>
      </c>
      <c r="AU105" s="99">
        <v>800</v>
      </c>
      <c r="AV105" s="113"/>
      <c r="AW105" s="102">
        <f t="shared" si="146"/>
        <v>3200</v>
      </c>
      <c r="AX105" s="99">
        <v>800</v>
      </c>
      <c r="AY105" s="113"/>
      <c r="AZ105" s="102">
        <f t="shared" si="147"/>
        <v>4000</v>
      </c>
      <c r="BA105" s="99">
        <v>800</v>
      </c>
      <c r="BB105" s="113"/>
      <c r="BC105" s="102">
        <f t="shared" si="148"/>
        <v>4800</v>
      </c>
      <c r="BD105" s="99">
        <v>800</v>
      </c>
      <c r="BE105" s="113"/>
      <c r="BF105" s="102">
        <f t="shared" si="149"/>
        <v>5600</v>
      </c>
      <c r="BG105" s="99">
        <v>800</v>
      </c>
      <c r="BH105" s="113">
        <v>7200</v>
      </c>
      <c r="BI105" s="102">
        <f t="shared" si="150"/>
        <v>-800</v>
      </c>
      <c r="BJ105" s="99">
        <v>800</v>
      </c>
      <c r="BK105" s="113"/>
      <c r="BL105" s="102">
        <f t="shared" si="151"/>
        <v>0</v>
      </c>
      <c r="BM105" s="99">
        <v>800</v>
      </c>
      <c r="BN105" s="113"/>
      <c r="BO105" s="102">
        <f t="shared" si="152"/>
        <v>800</v>
      </c>
      <c r="BP105" s="99">
        <v>800</v>
      </c>
      <c r="BQ105" s="113"/>
      <c r="BR105" s="102">
        <f t="shared" si="153"/>
        <v>1600</v>
      </c>
      <c r="BS105" s="99">
        <v>800</v>
      </c>
      <c r="BT105" s="113"/>
      <c r="BU105" s="102">
        <f t="shared" si="154"/>
        <v>2400</v>
      </c>
      <c r="BV105" s="99">
        <v>800</v>
      </c>
      <c r="BW105" s="113"/>
      <c r="BX105" s="102">
        <f t="shared" si="155"/>
        <v>3200</v>
      </c>
      <c r="BY105" s="99">
        <v>800</v>
      </c>
      <c r="BZ105" s="113"/>
      <c r="CA105" s="102">
        <f t="shared" si="156"/>
        <v>4000</v>
      </c>
      <c r="CB105" s="99">
        <v>800</v>
      </c>
      <c r="CC105" s="113"/>
      <c r="CD105" s="102">
        <f t="shared" si="157"/>
        <v>4800</v>
      </c>
    </row>
    <row r="106" spans="1:82" x14ac:dyDescent="0.25">
      <c r="A106" s="41">
        <f>VLOOKUP(B106,справочник!$B$2:$E$322,4,FALSE)</f>
        <v>121</v>
      </c>
      <c r="B106" t="str">
        <f t="shared" si="122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58"/>
        <v>38</v>
      </c>
      <c r="I106" s="1">
        <f t="shared" si="128"/>
        <v>38000</v>
      </c>
      <c r="J106" s="17">
        <v>32000</v>
      </c>
      <c r="K106" s="17"/>
      <c r="L106" s="18">
        <f t="shared" si="140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23"/>
        <v>13400</v>
      </c>
      <c r="Z106" s="96">
        <v>12</v>
      </c>
      <c r="AA106" s="96">
        <f t="shared" si="124"/>
        <v>9600</v>
      </c>
      <c r="AB106" s="96">
        <f t="shared" si="125"/>
        <v>2200</v>
      </c>
      <c r="AC106" s="99">
        <v>800</v>
      </c>
      <c r="AD106" s="98"/>
      <c r="AE106" s="102">
        <f t="shared" si="126"/>
        <v>3000</v>
      </c>
      <c r="AF106" s="99">
        <v>800</v>
      </c>
      <c r="AG106" s="98"/>
      <c r="AH106" s="102">
        <f t="shared" si="141"/>
        <v>3800</v>
      </c>
      <c r="AI106" s="99">
        <v>800</v>
      </c>
      <c r="AJ106" s="98"/>
      <c r="AK106" s="102">
        <f t="shared" si="142"/>
        <v>4600</v>
      </c>
      <c r="AL106" s="99">
        <v>800</v>
      </c>
      <c r="AM106" s="98"/>
      <c r="AN106" s="102">
        <f t="shared" si="143"/>
        <v>5400</v>
      </c>
      <c r="AO106" s="99">
        <v>800</v>
      </c>
      <c r="AP106" s="113">
        <v>3200</v>
      </c>
      <c r="AQ106" s="102">
        <f t="shared" si="144"/>
        <v>3000</v>
      </c>
      <c r="AR106" s="99">
        <v>800</v>
      </c>
      <c r="AS106" s="113"/>
      <c r="AT106" s="102">
        <f t="shared" si="145"/>
        <v>3800</v>
      </c>
      <c r="AU106" s="99">
        <v>800</v>
      </c>
      <c r="AV106" s="113"/>
      <c r="AW106" s="102">
        <f t="shared" si="146"/>
        <v>4600</v>
      </c>
      <c r="AX106" s="99">
        <v>800</v>
      </c>
      <c r="AY106" s="113"/>
      <c r="AZ106" s="102">
        <f t="shared" si="147"/>
        <v>5400</v>
      </c>
      <c r="BA106" s="99">
        <v>800</v>
      </c>
      <c r="BB106" s="113">
        <v>3200</v>
      </c>
      <c r="BC106" s="102">
        <f t="shared" si="148"/>
        <v>3000</v>
      </c>
      <c r="BD106" s="99">
        <v>800</v>
      </c>
      <c r="BE106" s="113"/>
      <c r="BF106" s="102">
        <f t="shared" si="149"/>
        <v>3800</v>
      </c>
      <c r="BG106" s="99">
        <v>800</v>
      </c>
      <c r="BH106" s="113">
        <v>1600</v>
      </c>
      <c r="BI106" s="102">
        <f t="shared" si="150"/>
        <v>3000</v>
      </c>
      <c r="BJ106" s="99">
        <v>800</v>
      </c>
      <c r="BK106" s="113"/>
      <c r="BL106" s="102">
        <f t="shared" si="151"/>
        <v>3800</v>
      </c>
      <c r="BM106" s="99">
        <v>800</v>
      </c>
      <c r="BN106" s="113"/>
      <c r="BO106" s="102">
        <f t="shared" si="152"/>
        <v>4600</v>
      </c>
      <c r="BP106" s="99">
        <v>800</v>
      </c>
      <c r="BQ106" s="113">
        <v>1600</v>
      </c>
      <c r="BR106" s="102">
        <f t="shared" si="153"/>
        <v>3800</v>
      </c>
      <c r="BS106" s="99">
        <v>800</v>
      </c>
      <c r="BT106" s="113"/>
      <c r="BU106" s="102">
        <f t="shared" si="154"/>
        <v>4600</v>
      </c>
      <c r="BV106" s="99">
        <v>800</v>
      </c>
      <c r="BW106" s="113">
        <v>1600</v>
      </c>
      <c r="BX106" s="102">
        <f t="shared" si="155"/>
        <v>3800</v>
      </c>
      <c r="BY106" s="99">
        <v>800</v>
      </c>
      <c r="BZ106" s="113"/>
      <c r="CA106" s="102">
        <f t="shared" si="156"/>
        <v>4600</v>
      </c>
      <c r="CB106" s="99">
        <v>800</v>
      </c>
      <c r="CC106" s="113"/>
      <c r="CD106" s="102">
        <f t="shared" si="157"/>
        <v>5400</v>
      </c>
    </row>
    <row r="107" spans="1:82" x14ac:dyDescent="0.25">
      <c r="A107" s="41">
        <f>VLOOKUP(B107,справочник!$B$2:$E$322,4,FALSE)</f>
        <v>156</v>
      </c>
      <c r="B107" t="str">
        <f t="shared" si="122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58"/>
        <v>31</v>
      </c>
      <c r="I107" s="1">
        <f t="shared" si="128"/>
        <v>31000</v>
      </c>
      <c r="J107" s="17">
        <v>28000</v>
      </c>
      <c r="K107" s="17"/>
      <c r="L107" s="18">
        <f t="shared" si="140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23"/>
        <v>15000</v>
      </c>
      <c r="Z107" s="96">
        <v>12</v>
      </c>
      <c r="AA107" s="96">
        <f t="shared" si="124"/>
        <v>9600</v>
      </c>
      <c r="AB107" s="96">
        <f t="shared" si="125"/>
        <v>-2400</v>
      </c>
      <c r="AC107" s="99">
        <v>800</v>
      </c>
      <c r="AD107" s="97">
        <v>1000</v>
      </c>
      <c r="AE107" s="102">
        <f t="shared" si="126"/>
        <v>-2600</v>
      </c>
      <c r="AF107" s="99">
        <v>800</v>
      </c>
      <c r="AG107" s="97">
        <v>1000</v>
      </c>
      <c r="AH107" s="102">
        <f t="shared" si="141"/>
        <v>-2800</v>
      </c>
      <c r="AI107" s="99">
        <v>800</v>
      </c>
      <c r="AJ107" s="97">
        <v>1000</v>
      </c>
      <c r="AK107" s="102">
        <f t="shared" si="142"/>
        <v>-3000</v>
      </c>
      <c r="AL107" s="99">
        <v>800</v>
      </c>
      <c r="AM107" s="97">
        <v>1000</v>
      </c>
      <c r="AN107" s="102">
        <f t="shared" si="143"/>
        <v>-3200</v>
      </c>
      <c r="AO107" s="99">
        <v>800</v>
      </c>
      <c r="AP107" s="97">
        <v>1000</v>
      </c>
      <c r="AQ107" s="102">
        <f t="shared" si="144"/>
        <v>-3400</v>
      </c>
      <c r="AR107" s="99">
        <v>800</v>
      </c>
      <c r="AS107" s="97">
        <v>1000</v>
      </c>
      <c r="AT107" s="102">
        <f t="shared" si="145"/>
        <v>-3600</v>
      </c>
      <c r="AU107" s="99">
        <v>800</v>
      </c>
      <c r="AV107" s="97">
        <v>1000</v>
      </c>
      <c r="AW107" s="102">
        <f t="shared" si="146"/>
        <v>-3800</v>
      </c>
      <c r="AX107" s="99">
        <v>800</v>
      </c>
      <c r="AY107" s="97">
        <v>1000</v>
      </c>
      <c r="AZ107" s="102">
        <f t="shared" si="147"/>
        <v>-4000</v>
      </c>
      <c r="BA107" s="99">
        <v>800</v>
      </c>
      <c r="BB107" s="97">
        <v>1000</v>
      </c>
      <c r="BC107" s="102">
        <f t="shared" si="148"/>
        <v>-4200</v>
      </c>
      <c r="BD107" s="99">
        <v>800</v>
      </c>
      <c r="BE107" s="97">
        <v>1000</v>
      </c>
      <c r="BF107" s="102">
        <f t="shared" si="149"/>
        <v>-4400</v>
      </c>
      <c r="BG107" s="99">
        <v>800</v>
      </c>
      <c r="BH107" s="97">
        <v>1000</v>
      </c>
      <c r="BI107" s="102">
        <f t="shared" si="150"/>
        <v>-4600</v>
      </c>
      <c r="BJ107" s="99">
        <v>800</v>
      </c>
      <c r="BK107" s="97"/>
      <c r="BL107" s="102">
        <f t="shared" si="151"/>
        <v>-3800</v>
      </c>
      <c r="BM107" s="99">
        <v>800</v>
      </c>
      <c r="BN107" s="97"/>
      <c r="BO107" s="102">
        <f t="shared" si="152"/>
        <v>-3000</v>
      </c>
      <c r="BP107" s="99">
        <v>800</v>
      </c>
      <c r="BQ107" s="97"/>
      <c r="BR107" s="102">
        <f t="shared" si="153"/>
        <v>-2200</v>
      </c>
      <c r="BS107" s="99">
        <v>800</v>
      </c>
      <c r="BT107" s="97"/>
      <c r="BU107" s="102">
        <f t="shared" si="154"/>
        <v>-1400</v>
      </c>
      <c r="BV107" s="99">
        <v>800</v>
      </c>
      <c r="BW107" s="97"/>
      <c r="BX107" s="102">
        <f t="shared" si="155"/>
        <v>-600</v>
      </c>
      <c r="BY107" s="99">
        <v>800</v>
      </c>
      <c r="BZ107" s="97"/>
      <c r="CA107" s="102">
        <f t="shared" si="156"/>
        <v>200</v>
      </c>
      <c r="CB107" s="99">
        <v>800</v>
      </c>
      <c r="CC107" s="97"/>
      <c r="CD107" s="102">
        <f t="shared" si="157"/>
        <v>1000</v>
      </c>
    </row>
    <row r="108" spans="1:82" x14ac:dyDescent="0.25">
      <c r="A108" s="41">
        <f>VLOOKUP(B108,справочник!$B$2:$E$322,4,FALSE)</f>
        <v>5</v>
      </c>
      <c r="B108" t="str">
        <f t="shared" si="122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58"/>
        <v>43</v>
      </c>
      <c r="I108" s="1">
        <f t="shared" si="128"/>
        <v>43000</v>
      </c>
      <c r="J108" s="17">
        <f>32000</f>
        <v>32000</v>
      </c>
      <c r="K108" s="17"/>
      <c r="L108" s="18">
        <f t="shared" si="140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23"/>
        <v>0</v>
      </c>
      <c r="Z108" s="96">
        <v>12</v>
      </c>
      <c r="AA108" s="96">
        <f t="shared" si="124"/>
        <v>9600</v>
      </c>
      <c r="AB108" s="96">
        <f t="shared" si="125"/>
        <v>20600</v>
      </c>
      <c r="AC108" s="99">
        <v>800</v>
      </c>
      <c r="AD108" s="98"/>
      <c r="AE108" s="102">
        <f t="shared" si="126"/>
        <v>21400</v>
      </c>
      <c r="AF108" s="99">
        <v>800</v>
      </c>
      <c r="AG108" s="98"/>
      <c r="AH108" s="102">
        <f t="shared" si="141"/>
        <v>22200</v>
      </c>
      <c r="AI108" s="99">
        <v>800</v>
      </c>
      <c r="AJ108" s="98"/>
      <c r="AK108" s="102">
        <f t="shared" si="142"/>
        <v>23000</v>
      </c>
      <c r="AL108" s="99">
        <v>800</v>
      </c>
      <c r="AM108" s="98">
        <v>4000</v>
      </c>
      <c r="AN108" s="102">
        <f t="shared" si="143"/>
        <v>19800</v>
      </c>
      <c r="AO108" s="99">
        <v>800</v>
      </c>
      <c r="AP108" s="113"/>
      <c r="AQ108" s="102">
        <f t="shared" si="144"/>
        <v>20600</v>
      </c>
      <c r="AR108" s="99">
        <v>800</v>
      </c>
      <c r="AS108" s="113"/>
      <c r="AT108" s="102">
        <f t="shared" si="145"/>
        <v>21400</v>
      </c>
      <c r="AU108" s="99">
        <v>800</v>
      </c>
      <c r="AV108" s="113"/>
      <c r="AW108" s="102">
        <f t="shared" si="146"/>
        <v>22200</v>
      </c>
      <c r="AX108" s="99">
        <v>800</v>
      </c>
      <c r="AY108" s="113"/>
      <c r="AZ108" s="102">
        <f t="shared" si="147"/>
        <v>23000</v>
      </c>
      <c r="BA108" s="99">
        <v>800</v>
      </c>
      <c r="BB108" s="113"/>
      <c r="BC108" s="102">
        <f t="shared" si="148"/>
        <v>23800</v>
      </c>
      <c r="BD108" s="99">
        <v>800</v>
      </c>
      <c r="BE108" s="113"/>
      <c r="BF108" s="102">
        <f t="shared" si="149"/>
        <v>24600</v>
      </c>
      <c r="BG108" s="99">
        <v>800</v>
      </c>
      <c r="BH108" s="113"/>
      <c r="BI108" s="102">
        <f t="shared" si="150"/>
        <v>25400</v>
      </c>
      <c r="BJ108" s="99">
        <v>800</v>
      </c>
      <c r="BK108" s="113"/>
      <c r="BL108" s="102">
        <f t="shared" si="151"/>
        <v>26200</v>
      </c>
      <c r="BM108" s="99">
        <v>800</v>
      </c>
      <c r="BN108" s="113"/>
      <c r="BO108" s="102">
        <f t="shared" si="152"/>
        <v>27000</v>
      </c>
      <c r="BP108" s="99">
        <v>800</v>
      </c>
      <c r="BQ108" s="113"/>
      <c r="BR108" s="102">
        <f t="shared" si="153"/>
        <v>27800</v>
      </c>
      <c r="BS108" s="99">
        <v>800</v>
      </c>
      <c r="BT108" s="113">
        <f>8000+12.59</f>
        <v>8012.59</v>
      </c>
      <c r="BU108" s="102">
        <f t="shared" si="154"/>
        <v>20587.41</v>
      </c>
      <c r="BV108" s="99">
        <v>800</v>
      </c>
      <c r="BW108" s="113"/>
      <c r="BX108" s="102">
        <f t="shared" si="155"/>
        <v>21387.41</v>
      </c>
      <c r="BY108" s="99">
        <v>800</v>
      </c>
      <c r="BZ108" s="113"/>
      <c r="CA108" s="102">
        <f t="shared" si="156"/>
        <v>22187.41</v>
      </c>
      <c r="CB108" s="99">
        <v>800</v>
      </c>
      <c r="CC108" s="113">
        <v>2000</v>
      </c>
      <c r="CD108" s="102">
        <f t="shared" si="157"/>
        <v>20987.41</v>
      </c>
    </row>
    <row r="109" spans="1:82" ht="38.25" x14ac:dyDescent="0.25">
      <c r="A109" s="41" t="e">
        <f>VLOOKUP(B109,справочник!$B$2:$E$322,4,FALSE)</f>
        <v>#N/A</v>
      </c>
      <c r="B109" t="str">
        <f t="shared" si="122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58"/>
        <v>19</v>
      </c>
      <c r="I109" s="1">
        <f t="shared" si="128"/>
        <v>19000</v>
      </c>
      <c r="J109" s="17">
        <v>19000</v>
      </c>
      <c r="K109" s="17"/>
      <c r="L109" s="18">
        <f t="shared" si="140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23"/>
        <v>9600</v>
      </c>
      <c r="Z109" s="96">
        <v>12</v>
      </c>
      <c r="AA109" s="96">
        <f t="shared" si="124"/>
        <v>9600</v>
      </c>
      <c r="AB109" s="96">
        <f t="shared" si="125"/>
        <v>0</v>
      </c>
      <c r="AC109" s="99">
        <v>800</v>
      </c>
      <c r="AD109" s="97">
        <v>1600</v>
      </c>
      <c r="AE109" s="102">
        <f t="shared" si="126"/>
        <v>-800</v>
      </c>
      <c r="AF109" s="99">
        <v>800</v>
      </c>
      <c r="AG109" s="97"/>
      <c r="AH109" s="102">
        <f t="shared" si="141"/>
        <v>0</v>
      </c>
      <c r="AI109" s="99">
        <v>800</v>
      </c>
      <c r="AJ109" s="97"/>
      <c r="AK109" s="102">
        <f t="shared" si="142"/>
        <v>800</v>
      </c>
      <c r="AL109" s="99">
        <v>800</v>
      </c>
      <c r="AM109" s="97">
        <v>1600</v>
      </c>
      <c r="AN109" s="102">
        <f t="shared" si="143"/>
        <v>0</v>
      </c>
      <c r="AO109" s="99">
        <v>800</v>
      </c>
      <c r="AP109" s="97">
        <v>800</v>
      </c>
      <c r="AQ109" s="102">
        <f t="shared" si="144"/>
        <v>0</v>
      </c>
      <c r="AR109" s="99">
        <v>800</v>
      </c>
      <c r="AS109" s="97"/>
      <c r="AT109" s="102">
        <f t="shared" si="145"/>
        <v>800</v>
      </c>
      <c r="AU109" s="99">
        <v>800</v>
      </c>
      <c r="AV109" s="97"/>
      <c r="AW109" s="102">
        <f t="shared" si="146"/>
        <v>1600</v>
      </c>
      <c r="AX109" s="99">
        <v>800</v>
      </c>
      <c r="AY109" s="97"/>
      <c r="AZ109" s="102">
        <f t="shared" si="147"/>
        <v>2400</v>
      </c>
      <c r="BA109" s="99">
        <v>800</v>
      </c>
      <c r="BB109" s="97"/>
      <c r="BC109" s="102">
        <f t="shared" si="148"/>
        <v>3200</v>
      </c>
      <c r="BD109" s="99">
        <v>800</v>
      </c>
      <c r="BE109" s="97"/>
      <c r="BF109" s="102">
        <f t="shared" si="149"/>
        <v>4000</v>
      </c>
      <c r="BG109" s="99">
        <v>800</v>
      </c>
      <c r="BH109" s="97">
        <v>4000</v>
      </c>
      <c r="BI109" s="102">
        <f t="shared" si="150"/>
        <v>800</v>
      </c>
      <c r="BJ109" s="99">
        <v>800</v>
      </c>
      <c r="BK109" s="97"/>
      <c r="BL109" s="102">
        <f t="shared" si="151"/>
        <v>1600</v>
      </c>
      <c r="BM109" s="99">
        <v>800</v>
      </c>
      <c r="BN109" s="97">
        <v>2500</v>
      </c>
      <c r="BO109" s="102">
        <f t="shared" si="152"/>
        <v>-100</v>
      </c>
      <c r="BP109" s="99">
        <v>800</v>
      </c>
      <c r="BQ109" s="97"/>
      <c r="BR109" s="102">
        <f t="shared" si="153"/>
        <v>700</v>
      </c>
      <c r="BS109" s="99">
        <v>800</v>
      </c>
      <c r="BT109" s="97"/>
      <c r="BU109" s="102">
        <f t="shared" si="154"/>
        <v>1500</v>
      </c>
      <c r="BV109" s="99">
        <v>800</v>
      </c>
      <c r="BW109" s="97">
        <v>3100</v>
      </c>
      <c r="BX109" s="102">
        <f t="shared" si="155"/>
        <v>-800</v>
      </c>
      <c r="BY109" s="99">
        <v>800</v>
      </c>
      <c r="BZ109" s="97"/>
      <c r="CA109" s="102">
        <f t="shared" si="156"/>
        <v>0</v>
      </c>
      <c r="CB109" s="99">
        <v>800</v>
      </c>
      <c r="CC109" s="97"/>
      <c r="CD109" s="102">
        <f t="shared" si="157"/>
        <v>800</v>
      </c>
    </row>
    <row r="110" spans="1:82" x14ac:dyDescent="0.25">
      <c r="A110" s="41">
        <f>VLOOKUP(B110,справочник!$B$2:$E$322,4,FALSE)</f>
        <v>279</v>
      </c>
      <c r="B110" t="str">
        <f t="shared" si="122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58"/>
        <v>49</v>
      </c>
      <c r="I110" s="1">
        <f t="shared" si="128"/>
        <v>49000</v>
      </c>
      <c r="J110" s="17">
        <f>42000+1000</f>
        <v>43000</v>
      </c>
      <c r="K110" s="17"/>
      <c r="L110" s="18">
        <f t="shared" si="140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23"/>
        <v>0</v>
      </c>
      <c r="Z110" s="96">
        <v>12</v>
      </c>
      <c r="AA110" s="96">
        <f t="shared" si="124"/>
        <v>9600</v>
      </c>
      <c r="AB110" s="96">
        <f t="shared" si="125"/>
        <v>15600</v>
      </c>
      <c r="AC110" s="99">
        <v>800</v>
      </c>
      <c r="AD110" s="98"/>
      <c r="AE110" s="102">
        <f t="shared" si="126"/>
        <v>16400</v>
      </c>
      <c r="AF110" s="99">
        <v>800</v>
      </c>
      <c r="AG110" s="98"/>
      <c r="AH110" s="102">
        <f t="shared" si="141"/>
        <v>17200</v>
      </c>
      <c r="AI110" s="99">
        <v>800</v>
      </c>
      <c r="AJ110" s="98"/>
      <c r="AK110" s="102">
        <f t="shared" si="142"/>
        <v>18000</v>
      </c>
      <c r="AL110" s="99">
        <v>800</v>
      </c>
      <c r="AM110" s="98"/>
      <c r="AN110" s="102">
        <f t="shared" si="143"/>
        <v>18800</v>
      </c>
      <c r="AO110" s="99">
        <v>800</v>
      </c>
      <c r="AP110" s="113"/>
      <c r="AQ110" s="102">
        <f t="shared" si="144"/>
        <v>19600</v>
      </c>
      <c r="AR110" s="99">
        <v>800</v>
      </c>
      <c r="AS110" s="113"/>
      <c r="AT110" s="102">
        <f t="shared" si="145"/>
        <v>20400</v>
      </c>
      <c r="AU110" s="99">
        <v>800</v>
      </c>
      <c r="AV110" s="113"/>
      <c r="AW110" s="102">
        <f t="shared" si="146"/>
        <v>21200</v>
      </c>
      <c r="AX110" s="99">
        <v>800</v>
      </c>
      <c r="AY110" s="113"/>
      <c r="AZ110" s="102">
        <f t="shared" si="147"/>
        <v>22000</v>
      </c>
      <c r="BA110" s="99">
        <v>800</v>
      </c>
      <c r="BB110" s="113"/>
      <c r="BC110" s="102">
        <f t="shared" si="148"/>
        <v>22800</v>
      </c>
      <c r="BD110" s="99">
        <v>800</v>
      </c>
      <c r="BE110" s="113"/>
      <c r="BF110" s="102">
        <f t="shared" si="149"/>
        <v>23600</v>
      </c>
      <c r="BG110" s="99">
        <v>800</v>
      </c>
      <c r="BH110" s="113"/>
      <c r="BI110" s="102">
        <f t="shared" si="150"/>
        <v>24400</v>
      </c>
      <c r="BJ110" s="99">
        <v>800</v>
      </c>
      <c r="BK110" s="113">
        <v>5000</v>
      </c>
      <c r="BL110" s="102">
        <f t="shared" si="151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  <c r="CB110" s="99">
        <v>800</v>
      </c>
      <c r="CC110" s="113"/>
      <c r="CD110" s="102">
        <f>CA110+CB110-CC110</f>
        <v>5000</v>
      </c>
    </row>
    <row r="111" spans="1:82" x14ac:dyDescent="0.25">
      <c r="A111" s="41">
        <f>VLOOKUP(B111,справочник!$B$2:$E$322,4,FALSE)</f>
        <v>197</v>
      </c>
      <c r="B111" t="str">
        <f t="shared" si="122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58"/>
        <v>50</v>
      </c>
      <c r="I111" s="1">
        <f t="shared" si="128"/>
        <v>50000</v>
      </c>
      <c r="J111" s="17">
        <f>16000+33000</f>
        <v>49000</v>
      </c>
      <c r="K111" s="17"/>
      <c r="L111" s="18">
        <f t="shared" si="140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23"/>
        <v>6600</v>
      </c>
      <c r="Z111" s="96">
        <v>12</v>
      </c>
      <c r="AA111" s="96">
        <f t="shared" si="124"/>
        <v>9600</v>
      </c>
      <c r="AB111" s="96">
        <f t="shared" si="125"/>
        <v>4000</v>
      </c>
      <c r="AC111" s="99">
        <v>800</v>
      </c>
      <c r="AD111" s="98"/>
      <c r="AE111" s="102">
        <f t="shared" si="126"/>
        <v>4800</v>
      </c>
      <c r="AF111" s="99">
        <v>800</v>
      </c>
      <c r="AG111" s="98"/>
      <c r="AH111" s="102">
        <f t="shared" si="141"/>
        <v>5600</v>
      </c>
      <c r="AI111" s="99">
        <v>800</v>
      </c>
      <c r="AJ111" s="98"/>
      <c r="AK111" s="102">
        <f t="shared" si="142"/>
        <v>6400</v>
      </c>
      <c r="AL111" s="99">
        <v>800</v>
      </c>
      <c r="AM111" s="98">
        <v>8000</v>
      </c>
      <c r="AN111" s="102">
        <f t="shared" si="143"/>
        <v>-800</v>
      </c>
      <c r="AO111" s="99">
        <v>800</v>
      </c>
      <c r="AP111" s="113"/>
      <c r="AQ111" s="102">
        <f t="shared" si="144"/>
        <v>0</v>
      </c>
      <c r="AR111" s="99">
        <v>800</v>
      </c>
      <c r="AS111" s="113"/>
      <c r="AT111" s="102">
        <f t="shared" si="145"/>
        <v>800</v>
      </c>
      <c r="AU111" s="99">
        <v>800</v>
      </c>
      <c r="AV111" s="113"/>
      <c r="AW111" s="102">
        <f t="shared" si="146"/>
        <v>1600</v>
      </c>
      <c r="AX111" s="99">
        <v>800</v>
      </c>
      <c r="AY111" s="113"/>
      <c r="AZ111" s="102">
        <f t="shared" si="147"/>
        <v>2400</v>
      </c>
      <c r="BA111" s="99">
        <v>800</v>
      </c>
      <c r="BB111" s="113"/>
      <c r="BC111" s="102">
        <f t="shared" si="148"/>
        <v>3200</v>
      </c>
      <c r="BD111" s="99">
        <v>800</v>
      </c>
      <c r="BE111" s="113"/>
      <c r="BF111" s="102">
        <f t="shared" si="149"/>
        <v>4000</v>
      </c>
      <c r="BG111" s="99">
        <v>800</v>
      </c>
      <c r="BH111" s="113"/>
      <c r="BI111" s="102">
        <f t="shared" si="150"/>
        <v>4800</v>
      </c>
      <c r="BJ111" s="99">
        <v>800</v>
      </c>
      <c r="BK111" s="113"/>
      <c r="BL111" s="102">
        <f t="shared" si="151"/>
        <v>5600</v>
      </c>
      <c r="BM111" s="99">
        <v>800</v>
      </c>
      <c r="BN111" s="113"/>
      <c r="BO111" s="102">
        <f t="shared" si="152"/>
        <v>6400</v>
      </c>
      <c r="BP111" s="99">
        <v>800</v>
      </c>
      <c r="BQ111" s="113"/>
      <c r="BR111" s="102">
        <f t="shared" ref="BR111:BR113" si="159">BO111+BP111-BQ111</f>
        <v>7200</v>
      </c>
      <c r="BS111" s="99">
        <v>800</v>
      </c>
      <c r="BT111" s="113"/>
      <c r="BU111" s="102">
        <f t="shared" ref="BU111:BU113" si="160">BR111+BS111-BT111</f>
        <v>8000</v>
      </c>
      <c r="BV111" s="99">
        <v>800</v>
      </c>
      <c r="BW111" s="113">
        <v>9600</v>
      </c>
      <c r="BX111" s="102">
        <f t="shared" ref="BX111:BX113" si="161">BU111+BV111-BW111</f>
        <v>-800</v>
      </c>
      <c r="BY111" s="99">
        <v>800</v>
      </c>
      <c r="BZ111" s="113"/>
      <c r="CA111" s="102">
        <f t="shared" ref="CA111:CA113" si="162">BX111+BY111-BZ111</f>
        <v>0</v>
      </c>
      <c r="CB111" s="99">
        <v>800</v>
      </c>
      <c r="CC111" s="113"/>
      <c r="CD111" s="102">
        <f t="shared" ref="CD111:CD113" si="163">CA111+CB111-CC111</f>
        <v>800</v>
      </c>
    </row>
    <row r="112" spans="1:82" x14ac:dyDescent="0.25">
      <c r="A112" s="41">
        <f>VLOOKUP(B112,справочник!$B$2:$E$322,4,FALSE)</f>
        <v>295</v>
      </c>
      <c r="B112" t="str">
        <f t="shared" si="122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58"/>
        <v>12</v>
      </c>
      <c r="I112" s="1">
        <f t="shared" si="128"/>
        <v>12000</v>
      </c>
      <c r="J112" s="17"/>
      <c r="K112" s="17"/>
      <c r="L112" s="18">
        <f t="shared" si="140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23"/>
        <v>18150</v>
      </c>
      <c r="Z112" s="96">
        <v>12</v>
      </c>
      <c r="AA112" s="96">
        <f t="shared" si="124"/>
        <v>9600</v>
      </c>
      <c r="AB112" s="96">
        <f t="shared" si="125"/>
        <v>3450</v>
      </c>
      <c r="AC112" s="99">
        <v>800</v>
      </c>
      <c r="AD112" s="98"/>
      <c r="AE112" s="102">
        <f t="shared" si="126"/>
        <v>4250</v>
      </c>
      <c r="AF112" s="99">
        <v>800</v>
      </c>
      <c r="AG112" s="98"/>
      <c r="AH112" s="102">
        <f t="shared" si="141"/>
        <v>5050</v>
      </c>
      <c r="AI112" s="99">
        <v>800</v>
      </c>
      <c r="AJ112" s="98">
        <v>5000</v>
      </c>
      <c r="AK112" s="102">
        <f t="shared" si="142"/>
        <v>850</v>
      </c>
      <c r="AL112" s="99">
        <v>800</v>
      </c>
      <c r="AM112" s="98"/>
      <c r="AN112" s="102">
        <f t="shared" si="143"/>
        <v>1650</v>
      </c>
      <c r="AO112" s="99">
        <v>800</v>
      </c>
      <c r="AP112" s="113"/>
      <c r="AQ112" s="102">
        <f t="shared" si="144"/>
        <v>2450</v>
      </c>
      <c r="AR112" s="99">
        <v>800</v>
      </c>
      <c r="AS112" s="113"/>
      <c r="AT112" s="102">
        <f t="shared" si="145"/>
        <v>3250</v>
      </c>
      <c r="AU112" s="99">
        <v>800</v>
      </c>
      <c r="AV112" s="113"/>
      <c r="AW112" s="102">
        <f t="shared" si="146"/>
        <v>4050</v>
      </c>
      <c r="AX112" s="99">
        <v>800</v>
      </c>
      <c r="AY112" s="113"/>
      <c r="AZ112" s="102">
        <f t="shared" si="147"/>
        <v>4850</v>
      </c>
      <c r="BA112" s="99">
        <v>800</v>
      </c>
      <c r="BB112" s="113">
        <v>6000</v>
      </c>
      <c r="BC112" s="102">
        <f t="shared" si="148"/>
        <v>-350</v>
      </c>
      <c r="BD112" s="99">
        <v>800</v>
      </c>
      <c r="BE112" s="113"/>
      <c r="BF112" s="102">
        <f t="shared" si="149"/>
        <v>450</v>
      </c>
      <c r="BG112" s="99">
        <v>800</v>
      </c>
      <c r="BH112" s="113"/>
      <c r="BI112" s="102">
        <f t="shared" si="150"/>
        <v>1250</v>
      </c>
      <c r="BJ112" s="99">
        <v>800</v>
      </c>
      <c r="BK112" s="113"/>
      <c r="BL112" s="102">
        <f t="shared" si="151"/>
        <v>2050</v>
      </c>
      <c r="BM112" s="99">
        <v>800</v>
      </c>
      <c r="BN112" s="113"/>
      <c r="BO112" s="102">
        <f t="shared" si="152"/>
        <v>2850</v>
      </c>
      <c r="BP112" s="99">
        <v>800</v>
      </c>
      <c r="BQ112" s="113"/>
      <c r="BR112" s="102">
        <f t="shared" si="159"/>
        <v>3650</v>
      </c>
      <c r="BS112" s="99">
        <v>800</v>
      </c>
      <c r="BT112" s="113"/>
      <c r="BU112" s="102">
        <f t="shared" si="160"/>
        <v>4450</v>
      </c>
      <c r="BV112" s="99">
        <v>800</v>
      </c>
      <c r="BW112" s="113"/>
      <c r="BX112" s="102">
        <f t="shared" si="161"/>
        <v>5250</v>
      </c>
      <c r="BY112" s="99">
        <v>800</v>
      </c>
      <c r="BZ112" s="113">
        <v>5000</v>
      </c>
      <c r="CA112" s="102">
        <f t="shared" si="162"/>
        <v>1050</v>
      </c>
      <c r="CB112" s="99">
        <v>800</v>
      </c>
      <c r="CC112" s="113"/>
      <c r="CD112" s="102">
        <f t="shared" si="163"/>
        <v>1850</v>
      </c>
    </row>
    <row r="113" spans="1:82" x14ac:dyDescent="0.25">
      <c r="A113" s="41">
        <f>VLOOKUP(B113,справочник!$B$2:$E$322,4,FALSE)</f>
        <v>196</v>
      </c>
      <c r="B113" t="str">
        <f t="shared" si="122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58"/>
        <v>46</v>
      </c>
      <c r="I113" s="1">
        <f t="shared" si="128"/>
        <v>46000</v>
      </c>
      <c r="J113" s="17">
        <f>46000</f>
        <v>46000</v>
      </c>
      <c r="K113" s="17"/>
      <c r="L113" s="18">
        <f t="shared" si="140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23"/>
        <v>9600</v>
      </c>
      <c r="Z113" s="96">
        <v>12</v>
      </c>
      <c r="AA113" s="96">
        <f t="shared" si="124"/>
        <v>9600</v>
      </c>
      <c r="AB113" s="96">
        <f t="shared" si="125"/>
        <v>0</v>
      </c>
      <c r="AC113" s="99">
        <v>800</v>
      </c>
      <c r="AD113" s="98"/>
      <c r="AE113" s="102">
        <f t="shared" si="126"/>
        <v>800</v>
      </c>
      <c r="AF113" s="99">
        <v>800</v>
      </c>
      <c r="AG113" s="98">
        <v>3200</v>
      </c>
      <c r="AH113" s="102">
        <f t="shared" si="141"/>
        <v>-1600</v>
      </c>
      <c r="AI113" s="99">
        <v>800</v>
      </c>
      <c r="AJ113" s="98"/>
      <c r="AK113" s="102">
        <f t="shared" si="142"/>
        <v>-800</v>
      </c>
      <c r="AL113" s="99">
        <v>800</v>
      </c>
      <c r="AM113" s="98"/>
      <c r="AN113" s="102">
        <f t="shared" si="143"/>
        <v>0</v>
      </c>
      <c r="AO113" s="99">
        <v>800</v>
      </c>
      <c r="AP113" s="113"/>
      <c r="AQ113" s="102">
        <f t="shared" si="144"/>
        <v>800</v>
      </c>
      <c r="AR113" s="99">
        <v>800</v>
      </c>
      <c r="AS113" s="113"/>
      <c r="AT113" s="102">
        <f t="shared" si="145"/>
        <v>1600</v>
      </c>
      <c r="AU113" s="99">
        <v>800</v>
      </c>
      <c r="AV113" s="113">
        <v>3200</v>
      </c>
      <c r="AW113" s="102">
        <f t="shared" si="146"/>
        <v>-800</v>
      </c>
      <c r="AX113" s="99">
        <v>800</v>
      </c>
      <c r="AY113" s="113"/>
      <c r="AZ113" s="102">
        <f t="shared" si="147"/>
        <v>0</v>
      </c>
      <c r="BA113" s="99">
        <v>800</v>
      </c>
      <c r="BB113" s="113">
        <v>3200</v>
      </c>
      <c r="BC113" s="102">
        <f t="shared" si="148"/>
        <v>-2400</v>
      </c>
      <c r="BD113" s="99">
        <v>800</v>
      </c>
      <c r="BE113" s="113"/>
      <c r="BF113" s="102">
        <f t="shared" si="149"/>
        <v>-1600</v>
      </c>
      <c r="BG113" s="99">
        <v>800</v>
      </c>
      <c r="BH113" s="113"/>
      <c r="BI113" s="102">
        <f t="shared" si="150"/>
        <v>-800</v>
      </c>
      <c r="BJ113" s="99">
        <v>800</v>
      </c>
      <c r="BK113" s="113"/>
      <c r="BL113" s="102">
        <f t="shared" si="151"/>
        <v>0</v>
      </c>
      <c r="BM113" s="99">
        <v>800</v>
      </c>
      <c r="BN113" s="113">
        <v>4800</v>
      </c>
      <c r="BO113" s="102">
        <f t="shared" si="152"/>
        <v>-4000</v>
      </c>
      <c r="BP113" s="99">
        <v>800</v>
      </c>
      <c r="BQ113" s="113"/>
      <c r="BR113" s="102">
        <f t="shared" si="159"/>
        <v>-3200</v>
      </c>
      <c r="BS113" s="99">
        <v>800</v>
      </c>
      <c r="BT113" s="113"/>
      <c r="BU113" s="102">
        <f t="shared" si="160"/>
        <v>-2400</v>
      </c>
      <c r="BV113" s="99">
        <v>800</v>
      </c>
      <c r="BW113" s="113"/>
      <c r="BX113" s="102">
        <f t="shared" si="161"/>
        <v>-1600</v>
      </c>
      <c r="BY113" s="99">
        <v>800</v>
      </c>
      <c r="BZ113" s="113"/>
      <c r="CA113" s="102">
        <f t="shared" si="162"/>
        <v>-800</v>
      </c>
      <c r="CB113" s="99">
        <v>800</v>
      </c>
      <c r="CC113" s="113"/>
      <c r="CD113" s="102">
        <f t="shared" si="163"/>
        <v>0</v>
      </c>
    </row>
    <row r="114" spans="1:82" ht="25.5" x14ac:dyDescent="0.25">
      <c r="A114" s="41" t="e">
        <f>VLOOKUP(B114,справочник!$B$2:$E$322,4,FALSE)</f>
        <v>#N/A</v>
      </c>
      <c r="B114" t="str">
        <f t="shared" si="122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58"/>
        <v>25</v>
      </c>
      <c r="I114" s="1">
        <f t="shared" si="128"/>
        <v>25000</v>
      </c>
      <c r="J114" s="17">
        <f>5000+1500+5000</f>
        <v>11500</v>
      </c>
      <c r="K114" s="17"/>
      <c r="L114" s="18">
        <f t="shared" si="140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23"/>
        <v>0</v>
      </c>
      <c r="Z114" s="96">
        <v>12</v>
      </c>
      <c r="AA114" s="96">
        <f t="shared" si="124"/>
        <v>9600</v>
      </c>
      <c r="AB114" s="96">
        <f t="shared" si="125"/>
        <v>23100</v>
      </c>
      <c r="AC114" s="99">
        <v>800</v>
      </c>
      <c r="AD114" s="98"/>
      <c r="AE114" s="102">
        <f t="shared" si="126"/>
        <v>23900</v>
      </c>
      <c r="AF114" s="99">
        <v>800</v>
      </c>
      <c r="AG114" s="98"/>
      <c r="AH114" s="102">
        <f t="shared" si="141"/>
        <v>24700</v>
      </c>
      <c r="AI114" s="99">
        <v>800</v>
      </c>
      <c r="AJ114" s="98"/>
      <c r="AK114" s="102">
        <f t="shared" si="142"/>
        <v>25500</v>
      </c>
      <c r="AL114" s="99">
        <v>800</v>
      </c>
      <c r="AM114" s="98"/>
      <c r="AN114" s="102">
        <f t="shared" si="143"/>
        <v>26300</v>
      </c>
      <c r="AO114" s="99">
        <v>800</v>
      </c>
      <c r="AP114" s="113"/>
      <c r="AQ114" s="102">
        <f t="shared" si="144"/>
        <v>27100</v>
      </c>
      <c r="AR114" s="99">
        <v>800</v>
      </c>
      <c r="AS114" s="113"/>
      <c r="AT114" s="102">
        <f t="shared" si="145"/>
        <v>27900</v>
      </c>
      <c r="AU114" s="99">
        <v>800</v>
      </c>
      <c r="AV114" s="113"/>
      <c r="AW114" s="102">
        <f t="shared" si="146"/>
        <v>28700</v>
      </c>
      <c r="AX114" s="99">
        <v>800</v>
      </c>
      <c r="AY114" s="113"/>
      <c r="AZ114" s="102">
        <f t="shared" si="147"/>
        <v>29500</v>
      </c>
      <c r="BA114" s="99">
        <v>800</v>
      </c>
      <c r="BB114" s="113"/>
      <c r="BC114" s="102">
        <f t="shared" si="148"/>
        <v>30300</v>
      </c>
      <c r="BD114" s="99">
        <v>800</v>
      </c>
      <c r="BE114" s="113"/>
      <c r="BF114" s="102">
        <f t="shared" si="149"/>
        <v>31100</v>
      </c>
      <c r="BG114" s="99">
        <v>800</v>
      </c>
      <c r="BH114" s="113"/>
      <c r="BI114" s="102">
        <f t="shared" si="150"/>
        <v>31900</v>
      </c>
      <c r="BJ114" s="99">
        <v>800</v>
      </c>
      <c r="BK114" s="113"/>
      <c r="BL114" s="102">
        <f t="shared" si="151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  <c r="CB114" s="99">
        <v>800</v>
      </c>
      <c r="CC114" s="113"/>
      <c r="CD114" s="102">
        <f>CA114+CB114-CC114</f>
        <v>37500</v>
      </c>
    </row>
    <row r="115" spans="1:82" x14ac:dyDescent="0.25">
      <c r="A115" s="41">
        <f>VLOOKUP(B115,справочник!$B$2:$E$322,4,FALSE)</f>
        <v>250</v>
      </c>
      <c r="B115" t="str">
        <f t="shared" si="122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58"/>
        <v>28</v>
      </c>
      <c r="I115" s="1">
        <f t="shared" si="128"/>
        <v>28000</v>
      </c>
      <c r="J115" s="17">
        <v>13000</v>
      </c>
      <c r="K115" s="17">
        <v>1000</v>
      </c>
      <c r="L115" s="18">
        <f t="shared" si="140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23"/>
        <v>9500</v>
      </c>
      <c r="Z115" s="96">
        <v>12</v>
      </c>
      <c r="AA115" s="96">
        <f t="shared" si="124"/>
        <v>9600</v>
      </c>
      <c r="AB115" s="96">
        <f t="shared" si="125"/>
        <v>14100</v>
      </c>
      <c r="AC115" s="99">
        <v>800</v>
      </c>
      <c r="AD115" s="97">
        <v>2000</v>
      </c>
      <c r="AE115" s="102">
        <f t="shared" si="126"/>
        <v>12900</v>
      </c>
      <c r="AF115" s="99">
        <v>800</v>
      </c>
      <c r="AG115" s="97"/>
      <c r="AH115" s="102">
        <f t="shared" si="141"/>
        <v>13700</v>
      </c>
      <c r="AI115" s="99">
        <v>800</v>
      </c>
      <c r="AJ115" s="97"/>
      <c r="AK115" s="102">
        <f t="shared" si="142"/>
        <v>14500</v>
      </c>
      <c r="AL115" s="99">
        <v>800</v>
      </c>
      <c r="AM115" s="97">
        <v>2000</v>
      </c>
      <c r="AN115" s="102">
        <f t="shared" si="143"/>
        <v>13300</v>
      </c>
      <c r="AO115" s="99">
        <v>800</v>
      </c>
      <c r="AP115" s="97">
        <v>2000</v>
      </c>
      <c r="AQ115" s="102">
        <f t="shared" si="144"/>
        <v>12100</v>
      </c>
      <c r="AR115" s="99">
        <v>800</v>
      </c>
      <c r="AS115" s="97">
        <v>2000</v>
      </c>
      <c r="AT115" s="102">
        <f t="shared" si="145"/>
        <v>10900</v>
      </c>
      <c r="AU115" s="99">
        <v>800</v>
      </c>
      <c r="AV115" s="97">
        <v>2000</v>
      </c>
      <c r="AW115" s="102">
        <f t="shared" si="146"/>
        <v>9700</v>
      </c>
      <c r="AX115" s="99">
        <v>800</v>
      </c>
      <c r="AY115" s="97">
        <v>2000</v>
      </c>
      <c r="AZ115" s="102">
        <f t="shared" si="147"/>
        <v>8500</v>
      </c>
      <c r="BA115" s="99">
        <v>800</v>
      </c>
      <c r="BB115" s="97"/>
      <c r="BC115" s="102">
        <f t="shared" si="148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  <c r="CB115" s="99">
        <v>800</v>
      </c>
      <c r="CC115" s="97"/>
      <c r="CD115" s="102">
        <f>CA115+CB115-CC115</f>
        <v>800</v>
      </c>
    </row>
    <row r="116" spans="1:82" x14ac:dyDescent="0.25">
      <c r="A116" s="41">
        <f>VLOOKUP(B116,справочник!$B$2:$E$322,4,FALSE)</f>
        <v>153</v>
      </c>
      <c r="B116" t="str">
        <f t="shared" si="122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58"/>
        <v>45</v>
      </c>
      <c r="I116" s="1">
        <f t="shared" si="128"/>
        <v>45000</v>
      </c>
      <c r="J116" s="17">
        <v>41000</v>
      </c>
      <c r="K116" s="17"/>
      <c r="L116" s="18">
        <f t="shared" si="140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23"/>
        <v>12800</v>
      </c>
      <c r="Z116" s="96">
        <v>12</v>
      </c>
      <c r="AA116" s="96">
        <f t="shared" si="124"/>
        <v>9600</v>
      </c>
      <c r="AB116" s="96">
        <f t="shared" si="125"/>
        <v>800</v>
      </c>
      <c r="AC116" s="99">
        <v>800</v>
      </c>
      <c r="AD116" s="98"/>
      <c r="AE116" s="102">
        <f t="shared" si="126"/>
        <v>1600</v>
      </c>
      <c r="AF116" s="99">
        <v>800</v>
      </c>
      <c r="AG116" s="98"/>
      <c r="AH116" s="102">
        <f t="shared" si="141"/>
        <v>2400</v>
      </c>
      <c r="AI116" s="99">
        <v>800</v>
      </c>
      <c r="AJ116" s="98"/>
      <c r="AK116" s="102">
        <f t="shared" si="142"/>
        <v>3200</v>
      </c>
      <c r="AL116" s="99">
        <v>800</v>
      </c>
      <c r="AM116" s="98">
        <v>2400</v>
      </c>
      <c r="AN116" s="102">
        <f t="shared" si="143"/>
        <v>1600</v>
      </c>
      <c r="AO116" s="99">
        <v>800</v>
      </c>
      <c r="AP116" s="113">
        <v>1600</v>
      </c>
      <c r="AQ116" s="102">
        <f t="shared" si="144"/>
        <v>800</v>
      </c>
      <c r="AR116" s="99">
        <v>800</v>
      </c>
      <c r="AS116" s="113">
        <v>1600</v>
      </c>
      <c r="AT116" s="102">
        <f t="shared" si="145"/>
        <v>0</v>
      </c>
      <c r="AU116" s="99">
        <v>800</v>
      </c>
      <c r="AV116" s="113"/>
      <c r="AW116" s="102">
        <f t="shared" si="146"/>
        <v>800</v>
      </c>
      <c r="AX116" s="99">
        <v>800</v>
      </c>
      <c r="AY116" s="113"/>
      <c r="AZ116" s="102">
        <f t="shared" si="147"/>
        <v>1600</v>
      </c>
      <c r="BA116" s="99">
        <v>800</v>
      </c>
      <c r="BB116" s="113"/>
      <c r="BC116" s="102">
        <f t="shared" si="148"/>
        <v>2400</v>
      </c>
      <c r="BD116" s="99">
        <v>800</v>
      </c>
      <c r="BE116" s="113"/>
      <c r="BF116" s="102">
        <f t="shared" si="149"/>
        <v>3200</v>
      </c>
      <c r="BG116" s="99">
        <v>800</v>
      </c>
      <c r="BH116" s="113"/>
      <c r="BI116" s="102">
        <f t="shared" ref="BI116:BI131" si="164">BF116+BG116-BH116</f>
        <v>4000</v>
      </c>
      <c r="BJ116" s="99">
        <v>800</v>
      </c>
      <c r="BK116" s="113">
        <v>4800</v>
      </c>
      <c r="BL116" s="102">
        <f t="shared" ref="BL116:BL131" si="16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  <c r="CB116" s="99">
        <v>800</v>
      </c>
      <c r="CC116" s="113"/>
      <c r="CD116" s="102">
        <f>CA116+CB116-CC116</f>
        <v>4800</v>
      </c>
    </row>
    <row r="117" spans="1:82" x14ac:dyDescent="0.25">
      <c r="A117" s="41">
        <f>VLOOKUP(B117,справочник!$B$2:$E$322,4,FALSE)</f>
        <v>106</v>
      </c>
      <c r="B117" t="str">
        <f t="shared" si="122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58"/>
        <v>36</v>
      </c>
      <c r="I117" s="1">
        <f t="shared" si="128"/>
        <v>36000</v>
      </c>
      <c r="J117" s="17">
        <v>1000</v>
      </c>
      <c r="K117" s="17"/>
      <c r="L117" s="18">
        <f t="shared" si="140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23"/>
        <v>0</v>
      </c>
      <c r="Z117" s="96">
        <v>12</v>
      </c>
      <c r="AA117" s="96">
        <f t="shared" si="124"/>
        <v>9600</v>
      </c>
      <c r="AB117" s="96">
        <f t="shared" si="125"/>
        <v>44600</v>
      </c>
      <c r="AC117" s="99">
        <v>800</v>
      </c>
      <c r="AD117" s="98"/>
      <c r="AE117" s="102">
        <f t="shared" si="126"/>
        <v>45400</v>
      </c>
      <c r="AF117" s="99">
        <v>800</v>
      </c>
      <c r="AG117" s="98"/>
      <c r="AH117" s="102">
        <f t="shared" si="141"/>
        <v>46200</v>
      </c>
      <c r="AI117" s="99">
        <v>800</v>
      </c>
      <c r="AJ117" s="98">
        <v>5000</v>
      </c>
      <c r="AK117" s="102">
        <f t="shared" si="142"/>
        <v>42000</v>
      </c>
      <c r="AL117" s="99">
        <v>800</v>
      </c>
      <c r="AM117" s="98"/>
      <c r="AN117" s="102">
        <f t="shared" si="143"/>
        <v>42800</v>
      </c>
      <c r="AO117" s="99">
        <v>800</v>
      </c>
      <c r="AP117" s="113"/>
      <c r="AQ117" s="102">
        <f t="shared" si="144"/>
        <v>43600</v>
      </c>
      <c r="AR117" s="99">
        <v>800</v>
      </c>
      <c r="AS117" s="113"/>
      <c r="AT117" s="102">
        <f t="shared" si="145"/>
        <v>44400</v>
      </c>
      <c r="AU117" s="99">
        <v>800</v>
      </c>
      <c r="AV117" s="113"/>
      <c r="AW117" s="102">
        <f t="shared" si="146"/>
        <v>45200</v>
      </c>
      <c r="AX117" s="99">
        <v>800</v>
      </c>
      <c r="AY117" s="113"/>
      <c r="AZ117" s="102">
        <f t="shared" si="147"/>
        <v>46000</v>
      </c>
      <c r="BA117" s="99">
        <v>800</v>
      </c>
      <c r="BB117" s="113"/>
      <c r="BC117" s="102">
        <f t="shared" si="148"/>
        <v>46800</v>
      </c>
      <c r="BD117" s="99">
        <v>800</v>
      </c>
      <c r="BE117" s="113"/>
      <c r="BF117" s="102">
        <f t="shared" si="149"/>
        <v>47600</v>
      </c>
      <c r="BG117" s="99">
        <v>800</v>
      </c>
      <c r="BH117" s="113"/>
      <c r="BI117" s="102">
        <f t="shared" si="164"/>
        <v>48400</v>
      </c>
      <c r="BJ117" s="99">
        <v>800</v>
      </c>
      <c r="BK117" s="113"/>
      <c r="BL117" s="102">
        <f t="shared" si="165"/>
        <v>49200</v>
      </c>
      <c r="BM117" s="99">
        <v>800</v>
      </c>
      <c r="BN117" s="113"/>
      <c r="BO117" s="102">
        <f t="shared" ref="BO117:BO131" si="166">BL117+BM117-BN117</f>
        <v>50000</v>
      </c>
      <c r="BP117" s="99">
        <v>800</v>
      </c>
      <c r="BQ117" s="113">
        <f>2000+3000</f>
        <v>5000</v>
      </c>
      <c r="BR117" s="102">
        <f t="shared" ref="BR117:BR118" si="167">BO117+BP117-BQ117</f>
        <v>45800</v>
      </c>
      <c r="BS117" s="99">
        <v>800</v>
      </c>
      <c r="BT117" s="113">
        <v>1500</v>
      </c>
      <c r="BU117" s="102">
        <f t="shared" ref="BU117:BU118" si="168">BR117+BS117-BT117</f>
        <v>45100</v>
      </c>
      <c r="BV117" s="99">
        <v>800</v>
      </c>
      <c r="BW117" s="113">
        <f>1500+1500</f>
        <v>3000</v>
      </c>
      <c r="BX117" s="102">
        <f t="shared" ref="BX117:BX118" si="169">BU117+BV117-BW117</f>
        <v>42900</v>
      </c>
      <c r="BY117" s="99">
        <v>800</v>
      </c>
      <c r="BZ117" s="113"/>
      <c r="CA117" s="102">
        <f t="shared" ref="CA117:CA118" si="170">BX117+BY117-BZ117</f>
        <v>43700</v>
      </c>
      <c r="CB117" s="99">
        <v>800</v>
      </c>
      <c r="CC117" s="113"/>
      <c r="CD117" s="102">
        <f t="shared" ref="CD117:CD118" si="171">CA117+CB117-CC117</f>
        <v>44500</v>
      </c>
    </row>
    <row r="118" spans="1:82" x14ac:dyDescent="0.25">
      <c r="A118" s="41">
        <f>VLOOKUP(B118,справочник!$B$2:$E$322,4,FALSE)</f>
        <v>222</v>
      </c>
      <c r="B118" t="str">
        <f t="shared" si="122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58"/>
        <v>30</v>
      </c>
      <c r="I118" s="1">
        <f t="shared" si="128"/>
        <v>30000</v>
      </c>
      <c r="J118" s="17">
        <v>25000</v>
      </c>
      <c r="K118" s="17">
        <v>5000</v>
      </c>
      <c r="L118" s="18">
        <f t="shared" si="140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23"/>
        <v>9600</v>
      </c>
      <c r="Z118" s="96">
        <v>12</v>
      </c>
      <c r="AA118" s="96">
        <f t="shared" si="124"/>
        <v>9600</v>
      </c>
      <c r="AB118" s="96">
        <f t="shared" si="125"/>
        <v>0</v>
      </c>
      <c r="AC118" s="99">
        <v>800</v>
      </c>
      <c r="AD118" s="98"/>
      <c r="AE118" s="102">
        <f t="shared" si="126"/>
        <v>800</v>
      </c>
      <c r="AF118" s="99">
        <v>800</v>
      </c>
      <c r="AG118" s="98"/>
      <c r="AH118" s="102">
        <f t="shared" si="141"/>
        <v>1600</v>
      </c>
      <c r="AI118" s="99">
        <v>800</v>
      </c>
      <c r="AJ118" s="98"/>
      <c r="AK118" s="102">
        <f t="shared" si="142"/>
        <v>2400</v>
      </c>
      <c r="AL118" s="99">
        <v>800</v>
      </c>
      <c r="AM118" s="98"/>
      <c r="AN118" s="102">
        <f t="shared" si="143"/>
        <v>3200</v>
      </c>
      <c r="AO118" s="99">
        <v>800</v>
      </c>
      <c r="AP118" s="113"/>
      <c r="AQ118" s="102">
        <f t="shared" si="144"/>
        <v>4000</v>
      </c>
      <c r="AR118" s="99">
        <v>800</v>
      </c>
      <c r="AS118" s="113"/>
      <c r="AT118" s="102">
        <f t="shared" si="145"/>
        <v>4800</v>
      </c>
      <c r="AU118" s="99">
        <v>800</v>
      </c>
      <c r="AV118" s="113"/>
      <c r="AW118" s="102">
        <f t="shared" si="146"/>
        <v>5600</v>
      </c>
      <c r="AX118" s="99">
        <v>800</v>
      </c>
      <c r="AY118" s="113"/>
      <c r="AZ118" s="102">
        <f t="shared" si="147"/>
        <v>6400</v>
      </c>
      <c r="BA118" s="99">
        <v>800</v>
      </c>
      <c r="BB118" s="113"/>
      <c r="BC118" s="102">
        <f t="shared" si="148"/>
        <v>7200</v>
      </c>
      <c r="BD118" s="99">
        <v>800</v>
      </c>
      <c r="BE118" s="113"/>
      <c r="BF118" s="102">
        <f t="shared" si="149"/>
        <v>8000</v>
      </c>
      <c r="BG118" s="99">
        <v>800</v>
      </c>
      <c r="BH118" s="113">
        <v>9600</v>
      </c>
      <c r="BI118" s="102">
        <f t="shared" si="164"/>
        <v>-800</v>
      </c>
      <c r="BJ118" s="99">
        <v>800</v>
      </c>
      <c r="BK118" s="113"/>
      <c r="BL118" s="102">
        <f t="shared" si="165"/>
        <v>0</v>
      </c>
      <c r="BM118" s="99">
        <v>800</v>
      </c>
      <c r="BN118" s="113"/>
      <c r="BO118" s="102">
        <f t="shared" si="166"/>
        <v>800</v>
      </c>
      <c r="BP118" s="99">
        <v>800</v>
      </c>
      <c r="BQ118" s="113"/>
      <c r="BR118" s="102">
        <f t="shared" si="167"/>
        <v>1600</v>
      </c>
      <c r="BS118" s="99">
        <v>800</v>
      </c>
      <c r="BT118" s="113"/>
      <c r="BU118" s="102">
        <f t="shared" si="168"/>
        <v>2400</v>
      </c>
      <c r="BV118" s="99">
        <v>800</v>
      </c>
      <c r="BW118" s="113"/>
      <c r="BX118" s="102">
        <f t="shared" si="169"/>
        <v>3200</v>
      </c>
      <c r="BY118" s="99">
        <v>800</v>
      </c>
      <c r="BZ118" s="113">
        <v>10800</v>
      </c>
      <c r="CA118" s="102">
        <f t="shared" si="170"/>
        <v>-6800</v>
      </c>
      <c r="CB118" s="99">
        <v>800</v>
      </c>
      <c r="CC118" s="113"/>
      <c r="CD118" s="102">
        <f t="shared" si="171"/>
        <v>-6000</v>
      </c>
    </row>
    <row r="119" spans="1:82" x14ac:dyDescent="0.25">
      <c r="A119" s="103">
        <f>VLOOKUP(B119,справочник!$B$2:$E$322,4,FALSE)</f>
        <v>208</v>
      </c>
      <c r="B119" s="80" t="str">
        <f t="shared" si="122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58"/>
        <v>43</v>
      </c>
      <c r="I119" s="5">
        <f t="shared" si="128"/>
        <v>43000</v>
      </c>
      <c r="J119" s="20">
        <f>40500</f>
        <v>40500</v>
      </c>
      <c r="K119" s="20"/>
      <c r="L119" s="21">
        <f t="shared" si="140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23"/>
        <v>3600</v>
      </c>
      <c r="Z119" s="104">
        <v>12</v>
      </c>
      <c r="AA119" s="104">
        <f t="shared" si="124"/>
        <v>9600</v>
      </c>
      <c r="AB119" s="104">
        <f t="shared" si="125"/>
        <v>8500</v>
      </c>
      <c r="AC119" s="104">
        <v>800</v>
      </c>
      <c r="AD119" s="105">
        <v>3000</v>
      </c>
      <c r="AE119" s="106">
        <f t="shared" si="126"/>
        <v>6300</v>
      </c>
      <c r="AF119" s="104">
        <v>800</v>
      </c>
      <c r="AG119" s="105"/>
      <c r="AH119" s="106">
        <f t="shared" si="141"/>
        <v>7100</v>
      </c>
      <c r="AI119" s="104">
        <v>800</v>
      </c>
      <c r="AJ119" s="105"/>
      <c r="AK119" s="106">
        <f t="shared" si="142"/>
        <v>7900</v>
      </c>
      <c r="AL119" s="104">
        <v>800</v>
      </c>
      <c r="AM119" s="105"/>
      <c r="AN119" s="106">
        <f t="shared" si="143"/>
        <v>8700</v>
      </c>
      <c r="AO119" s="104">
        <v>800</v>
      </c>
      <c r="AP119" s="105"/>
      <c r="AQ119" s="106">
        <f t="shared" si="144"/>
        <v>9500</v>
      </c>
      <c r="AR119" s="104">
        <v>800</v>
      </c>
      <c r="AS119" s="105"/>
      <c r="AT119" s="106">
        <f t="shared" si="145"/>
        <v>10300</v>
      </c>
      <c r="AU119" s="104">
        <v>800</v>
      </c>
      <c r="AV119" s="105"/>
      <c r="AW119" s="106">
        <f t="shared" si="146"/>
        <v>11100</v>
      </c>
      <c r="AX119" s="104">
        <v>800</v>
      </c>
      <c r="AY119" s="105"/>
      <c r="AZ119" s="106">
        <f t="shared" si="147"/>
        <v>11900</v>
      </c>
      <c r="BA119" s="104">
        <v>800</v>
      </c>
      <c r="BB119" s="105"/>
      <c r="BC119" s="106">
        <f t="shared" si="148"/>
        <v>12700</v>
      </c>
      <c r="BD119" s="104">
        <v>800</v>
      </c>
      <c r="BE119" s="105">
        <v>5000</v>
      </c>
      <c r="BF119" s="106">
        <f t="shared" si="149"/>
        <v>8500</v>
      </c>
      <c r="BG119" s="104">
        <v>800</v>
      </c>
      <c r="BH119" s="105">
        <v>10000</v>
      </c>
      <c r="BI119" s="106">
        <f t="shared" si="16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  <c r="CB119" s="104">
        <v>800</v>
      </c>
      <c r="CC119" s="105"/>
      <c r="CD119" s="106">
        <f>CA119+CB119-CC119</f>
        <v>700</v>
      </c>
    </row>
    <row r="120" spans="1:82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28"/>
        <v>0</v>
      </c>
      <c r="J120" s="20"/>
      <c r="K120" s="20"/>
      <c r="L120" s="21">
        <f t="shared" si="140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23"/>
        <v>0</v>
      </c>
      <c r="Z120" s="104"/>
      <c r="AA120" s="104">
        <f t="shared" si="124"/>
        <v>0</v>
      </c>
      <c r="AB120" s="104">
        <f t="shared" si="125"/>
        <v>0</v>
      </c>
      <c r="AC120" s="104"/>
      <c r="AD120" s="105"/>
      <c r="AE120" s="106">
        <f t="shared" si="126"/>
        <v>0</v>
      </c>
      <c r="AF120" s="104"/>
      <c r="AG120" s="105"/>
      <c r="AH120" s="106"/>
      <c r="AI120" s="104"/>
      <c r="AJ120" s="105"/>
      <c r="AK120" s="106">
        <f t="shared" si="142"/>
        <v>0</v>
      </c>
      <c r="AL120" s="104"/>
      <c r="AM120" s="105"/>
      <c r="AN120" s="106"/>
      <c r="AO120" s="104"/>
      <c r="AP120" s="105"/>
      <c r="AQ120" s="106">
        <f t="shared" si="144"/>
        <v>0</v>
      </c>
      <c r="AR120" s="104"/>
      <c r="AS120" s="105"/>
      <c r="AT120" s="106">
        <f t="shared" si="145"/>
        <v>0</v>
      </c>
      <c r="AU120" s="104"/>
      <c r="AV120" s="105"/>
      <c r="AW120" s="106">
        <f t="shared" si="146"/>
        <v>0</v>
      </c>
      <c r="AX120" s="104"/>
      <c r="AY120" s="105"/>
      <c r="AZ120" s="106">
        <f t="shared" si="147"/>
        <v>0</v>
      </c>
      <c r="BA120" s="104"/>
      <c r="BB120" s="105"/>
      <c r="BC120" s="106">
        <f t="shared" si="148"/>
        <v>0</v>
      </c>
      <c r="BD120" s="104"/>
      <c r="BE120" s="105"/>
      <c r="BF120" s="106">
        <f t="shared" si="149"/>
        <v>0</v>
      </c>
      <c r="BG120" s="104"/>
      <c r="BH120" s="105"/>
      <c r="BI120" s="106">
        <f t="shared" si="16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66"/>
        <v>0</v>
      </c>
      <c r="BP120" s="104"/>
      <c r="BQ120" s="105"/>
      <c r="BR120" s="106">
        <f t="shared" ref="BR120:BR131" si="172">BO120+BP120-BQ120</f>
        <v>0</v>
      </c>
      <c r="BS120" s="104"/>
      <c r="BT120" s="105"/>
      <c r="BU120" s="106">
        <f t="shared" ref="BU120:BU131" si="173">BR120+BS120-BT120</f>
        <v>0</v>
      </c>
      <c r="BV120" s="104"/>
      <c r="BW120" s="105"/>
      <c r="BX120" s="106">
        <f t="shared" ref="BX120:BX131" si="174">BU120+BV120-BW120</f>
        <v>0</v>
      </c>
      <c r="BY120" s="104"/>
      <c r="BZ120" s="105"/>
      <c r="CA120" s="106">
        <f t="shared" ref="CA120:CA131" si="175">BX120+BY120-BZ120</f>
        <v>0</v>
      </c>
      <c r="CB120" s="104"/>
      <c r="CC120" s="105"/>
      <c r="CD120" s="106">
        <f t="shared" ref="CD120:CD131" si="176">CA120+CB120-CC120</f>
        <v>0</v>
      </c>
    </row>
    <row r="121" spans="1:82" x14ac:dyDescent="0.25">
      <c r="A121" s="41">
        <f>VLOOKUP(B121,справочник!$B$2:$E$322,4,FALSE)</f>
        <v>231</v>
      </c>
      <c r="B121" t="str">
        <f t="shared" si="122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77">INT(($H$325-G121)/30)</f>
        <v>33</v>
      </c>
      <c r="I121" s="1">
        <f t="shared" si="128"/>
        <v>33000</v>
      </c>
      <c r="J121" s="17">
        <v>28000</v>
      </c>
      <c r="K121" s="17"/>
      <c r="L121" s="18">
        <f t="shared" si="140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23"/>
        <v>6000</v>
      </c>
      <c r="Z121" s="96">
        <v>12</v>
      </c>
      <c r="AA121" s="96">
        <f t="shared" si="124"/>
        <v>9600</v>
      </c>
      <c r="AB121" s="96">
        <f t="shared" si="125"/>
        <v>8600</v>
      </c>
      <c r="AC121" s="99">
        <v>800</v>
      </c>
      <c r="AD121" s="98"/>
      <c r="AE121" s="102">
        <f t="shared" si="126"/>
        <v>9400</v>
      </c>
      <c r="AF121" s="99">
        <v>800</v>
      </c>
      <c r="AG121" s="98"/>
      <c r="AH121" s="102">
        <f t="shared" si="141"/>
        <v>10200</v>
      </c>
      <c r="AI121" s="99">
        <v>800</v>
      </c>
      <c r="AJ121" s="98"/>
      <c r="AK121" s="102">
        <f t="shared" si="142"/>
        <v>11000</v>
      </c>
      <c r="AL121" s="99">
        <v>800</v>
      </c>
      <c r="AM121" s="98"/>
      <c r="AN121" s="102">
        <f t="shared" si="143"/>
        <v>11800</v>
      </c>
      <c r="AO121" s="99">
        <v>800</v>
      </c>
      <c r="AP121" s="113"/>
      <c r="AQ121" s="102">
        <f t="shared" si="144"/>
        <v>12600</v>
      </c>
      <c r="AR121" s="99">
        <v>800</v>
      </c>
      <c r="AS121" s="113"/>
      <c r="AT121" s="102">
        <f t="shared" si="145"/>
        <v>13400</v>
      </c>
      <c r="AU121" s="99">
        <v>800</v>
      </c>
      <c r="AV121" s="113"/>
      <c r="AW121" s="102">
        <f t="shared" si="146"/>
        <v>14200</v>
      </c>
      <c r="AX121" s="99">
        <v>800</v>
      </c>
      <c r="AY121" s="113"/>
      <c r="AZ121" s="102">
        <f t="shared" si="147"/>
        <v>15000</v>
      </c>
      <c r="BA121" s="99">
        <v>800</v>
      </c>
      <c r="BB121" s="113"/>
      <c r="BC121" s="102">
        <f t="shared" si="148"/>
        <v>15800</v>
      </c>
      <c r="BD121" s="99">
        <v>800</v>
      </c>
      <c r="BE121" s="113"/>
      <c r="BF121" s="102">
        <f t="shared" si="149"/>
        <v>16600</v>
      </c>
      <c r="BG121" s="99">
        <v>800</v>
      </c>
      <c r="BH121" s="113"/>
      <c r="BI121" s="102">
        <f t="shared" si="164"/>
        <v>17400</v>
      </c>
      <c r="BJ121" s="99">
        <v>800</v>
      </c>
      <c r="BK121" s="113">
        <v>10000</v>
      </c>
      <c r="BL121" s="102">
        <f t="shared" si="165"/>
        <v>8200</v>
      </c>
      <c r="BM121" s="99">
        <v>800</v>
      </c>
      <c r="BN121" s="113"/>
      <c r="BO121" s="102">
        <f t="shared" si="166"/>
        <v>9000</v>
      </c>
      <c r="BP121" s="99">
        <v>800</v>
      </c>
      <c r="BQ121" s="113"/>
      <c r="BR121" s="102">
        <f t="shared" si="172"/>
        <v>9800</v>
      </c>
      <c r="BS121" s="99">
        <v>800</v>
      </c>
      <c r="BT121" s="113">
        <v>10000</v>
      </c>
      <c r="BU121" s="102">
        <f t="shared" si="173"/>
        <v>600</v>
      </c>
      <c r="BV121" s="99">
        <v>800</v>
      </c>
      <c r="BW121" s="113"/>
      <c r="BX121" s="102">
        <f t="shared" si="174"/>
        <v>1400</v>
      </c>
      <c r="BY121" s="99">
        <v>800</v>
      </c>
      <c r="BZ121" s="113"/>
      <c r="CA121" s="102">
        <f t="shared" si="175"/>
        <v>2200</v>
      </c>
      <c r="CB121" s="99">
        <v>800</v>
      </c>
      <c r="CC121" s="113"/>
      <c r="CD121" s="102">
        <f t="shared" si="176"/>
        <v>3000</v>
      </c>
    </row>
    <row r="122" spans="1:82" x14ac:dyDescent="0.25">
      <c r="A122" s="41" t="e">
        <f>VLOOKUP(B122,справочник!$B$2:$E$322,4,FALSE)</f>
        <v>#N/A</v>
      </c>
      <c r="B122" t="str">
        <f t="shared" si="122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77"/>
        <v>55</v>
      </c>
      <c r="I122" s="1">
        <f t="shared" si="128"/>
        <v>55000</v>
      </c>
      <c r="J122" s="17">
        <v>54000</v>
      </c>
      <c r="K122" s="17">
        <v>3000</v>
      </c>
      <c r="L122" s="18">
        <f t="shared" si="140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23"/>
        <v>9600</v>
      </c>
      <c r="Z122" s="96">
        <v>12</v>
      </c>
      <c r="AA122" s="96">
        <f t="shared" si="124"/>
        <v>9600</v>
      </c>
      <c r="AB122" s="96">
        <f t="shared" si="125"/>
        <v>-2000</v>
      </c>
      <c r="AC122" s="99">
        <v>800</v>
      </c>
      <c r="AD122" s="98"/>
      <c r="AE122" s="102">
        <f t="shared" si="126"/>
        <v>-1200</v>
      </c>
      <c r="AF122" s="99">
        <v>800</v>
      </c>
      <c r="AG122" s="98"/>
      <c r="AH122" s="102">
        <f t="shared" si="141"/>
        <v>-400</v>
      </c>
      <c r="AI122" s="99">
        <v>800</v>
      </c>
      <c r="AJ122" s="98">
        <v>400</v>
      </c>
      <c r="AK122" s="102">
        <f t="shared" si="142"/>
        <v>0</v>
      </c>
      <c r="AL122" s="99">
        <v>800</v>
      </c>
      <c r="AM122" s="98"/>
      <c r="AN122" s="102">
        <f t="shared" si="143"/>
        <v>800</v>
      </c>
      <c r="AO122" s="99">
        <v>800</v>
      </c>
      <c r="AP122" s="113"/>
      <c r="AQ122" s="102">
        <f t="shared" si="144"/>
        <v>1600</v>
      </c>
      <c r="AR122" s="99">
        <v>800</v>
      </c>
      <c r="AS122" s="113">
        <v>2400</v>
      </c>
      <c r="AT122" s="102">
        <f t="shared" si="145"/>
        <v>0</v>
      </c>
      <c r="AU122" s="99">
        <v>800</v>
      </c>
      <c r="AV122" s="113"/>
      <c r="AW122" s="102">
        <f t="shared" si="146"/>
        <v>800</v>
      </c>
      <c r="AX122" s="99">
        <v>800</v>
      </c>
      <c r="AY122" s="113">
        <v>1600</v>
      </c>
      <c r="AZ122" s="102">
        <f t="shared" si="147"/>
        <v>0</v>
      </c>
      <c r="BA122" s="99">
        <v>800</v>
      </c>
      <c r="BB122" s="113">
        <v>1600</v>
      </c>
      <c r="BC122" s="102">
        <f t="shared" si="148"/>
        <v>-800</v>
      </c>
      <c r="BD122" s="99">
        <v>800</v>
      </c>
      <c r="BE122" s="113"/>
      <c r="BF122" s="102">
        <f t="shared" si="149"/>
        <v>0</v>
      </c>
      <c r="BG122" s="99">
        <v>800</v>
      </c>
      <c r="BH122" s="113"/>
      <c r="BI122" s="102">
        <f t="shared" si="164"/>
        <v>800</v>
      </c>
      <c r="BJ122" s="99">
        <v>800</v>
      </c>
      <c r="BK122" s="113"/>
      <c r="BL122" s="102">
        <f t="shared" si="165"/>
        <v>1600</v>
      </c>
      <c r="BM122" s="99">
        <v>800</v>
      </c>
      <c r="BN122" s="113"/>
      <c r="BO122" s="102">
        <f t="shared" si="166"/>
        <v>2400</v>
      </c>
      <c r="BP122" s="99">
        <v>800</v>
      </c>
      <c r="BQ122" s="113">
        <v>2400</v>
      </c>
      <c r="BR122" s="102">
        <f t="shared" si="172"/>
        <v>800</v>
      </c>
      <c r="BS122" s="99">
        <v>800</v>
      </c>
      <c r="BT122" s="113"/>
      <c r="BU122" s="102">
        <f t="shared" si="173"/>
        <v>1600</v>
      </c>
      <c r="BV122" s="99">
        <v>800</v>
      </c>
      <c r="BW122" s="113">
        <v>2400</v>
      </c>
      <c r="BX122" s="102">
        <f t="shared" si="174"/>
        <v>0</v>
      </c>
      <c r="BY122" s="99">
        <v>800</v>
      </c>
      <c r="BZ122" s="113"/>
      <c r="CA122" s="102">
        <f t="shared" si="175"/>
        <v>800</v>
      </c>
      <c r="CB122" s="99">
        <v>800</v>
      </c>
      <c r="CC122" s="113"/>
      <c r="CD122" s="102">
        <f t="shared" si="176"/>
        <v>1600</v>
      </c>
    </row>
    <row r="123" spans="1:82" x14ac:dyDescent="0.25">
      <c r="A123" s="41" t="e">
        <f>VLOOKUP(B123,справочник!$B$2:$E$322,4,FALSE)</f>
        <v>#N/A</v>
      </c>
      <c r="B123" t="str">
        <f t="shared" si="122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77"/>
        <v>40</v>
      </c>
      <c r="I123" s="1">
        <f t="shared" si="128"/>
        <v>40000</v>
      </c>
      <c r="J123" s="17">
        <v>35000</v>
      </c>
      <c r="K123" s="17"/>
      <c r="L123" s="18">
        <f t="shared" si="140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23"/>
        <v>8000</v>
      </c>
      <c r="Z123" s="96">
        <v>12</v>
      </c>
      <c r="AA123" s="96">
        <f t="shared" si="124"/>
        <v>9600</v>
      </c>
      <c r="AB123" s="96">
        <f t="shared" si="125"/>
        <v>6600</v>
      </c>
      <c r="AC123" s="99">
        <v>800</v>
      </c>
      <c r="AD123" s="98"/>
      <c r="AE123" s="102">
        <f t="shared" si="126"/>
        <v>7400</v>
      </c>
      <c r="AF123" s="99">
        <v>800</v>
      </c>
      <c r="AG123" s="98"/>
      <c r="AH123" s="102">
        <f t="shared" si="141"/>
        <v>8200</v>
      </c>
      <c r="AI123" s="99">
        <v>800</v>
      </c>
      <c r="AJ123" s="98">
        <v>3200</v>
      </c>
      <c r="AK123" s="102">
        <f t="shared" si="142"/>
        <v>5800</v>
      </c>
      <c r="AL123" s="99">
        <v>800</v>
      </c>
      <c r="AM123" s="98">
        <v>2000</v>
      </c>
      <c r="AN123" s="102">
        <f t="shared" si="143"/>
        <v>4600</v>
      </c>
      <c r="AO123" s="99">
        <v>800</v>
      </c>
      <c r="AP123" s="113"/>
      <c r="AQ123" s="102">
        <f t="shared" si="144"/>
        <v>5400</v>
      </c>
      <c r="AR123" s="99">
        <v>800</v>
      </c>
      <c r="AS123" s="113"/>
      <c r="AT123" s="102">
        <f t="shared" si="145"/>
        <v>6200</v>
      </c>
      <c r="AU123" s="99">
        <v>800</v>
      </c>
      <c r="AV123" s="113"/>
      <c r="AW123" s="102">
        <f t="shared" si="146"/>
        <v>7000</v>
      </c>
      <c r="AX123" s="99">
        <v>800</v>
      </c>
      <c r="AY123" s="113"/>
      <c r="AZ123" s="102">
        <f t="shared" si="147"/>
        <v>7800</v>
      </c>
      <c r="BA123" s="99">
        <v>800</v>
      </c>
      <c r="BB123" s="113"/>
      <c r="BC123" s="102">
        <f t="shared" si="148"/>
        <v>8600</v>
      </c>
      <c r="BD123" s="99">
        <v>800</v>
      </c>
      <c r="BE123" s="113"/>
      <c r="BF123" s="102">
        <f t="shared" si="149"/>
        <v>9400</v>
      </c>
      <c r="BG123" s="99">
        <v>800</v>
      </c>
      <c r="BH123" s="113"/>
      <c r="BI123" s="102">
        <f t="shared" si="164"/>
        <v>10200</v>
      </c>
      <c r="BJ123" s="99">
        <v>800</v>
      </c>
      <c r="BK123" s="113"/>
      <c r="BL123" s="102">
        <f t="shared" si="165"/>
        <v>11000</v>
      </c>
      <c r="BM123" s="99">
        <v>800</v>
      </c>
      <c r="BN123" s="113"/>
      <c r="BO123" s="102">
        <f t="shared" si="166"/>
        <v>11800</v>
      </c>
      <c r="BP123" s="99">
        <v>800</v>
      </c>
      <c r="BQ123" s="113"/>
      <c r="BR123" s="102">
        <f t="shared" si="172"/>
        <v>12600</v>
      </c>
      <c r="BS123" s="99">
        <v>800</v>
      </c>
      <c r="BT123" s="113"/>
      <c r="BU123" s="102">
        <f t="shared" si="173"/>
        <v>13400</v>
      </c>
      <c r="BV123" s="99">
        <v>800</v>
      </c>
      <c r="BW123" s="113"/>
      <c r="BX123" s="102">
        <f t="shared" si="174"/>
        <v>14200</v>
      </c>
      <c r="BY123" s="99">
        <v>800</v>
      </c>
      <c r="BZ123" s="113">
        <v>5000</v>
      </c>
      <c r="CA123" s="102">
        <f t="shared" si="175"/>
        <v>10000</v>
      </c>
      <c r="CB123" s="99">
        <v>800</v>
      </c>
      <c r="CC123" s="113"/>
      <c r="CD123" s="102">
        <f t="shared" si="176"/>
        <v>10800</v>
      </c>
    </row>
    <row r="124" spans="1:82" x14ac:dyDescent="0.25">
      <c r="A124" s="41">
        <f>VLOOKUP(B124,справочник!$B$2:$E$322,4,FALSE)</f>
        <v>8</v>
      </c>
      <c r="B124" t="str">
        <f t="shared" si="122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77"/>
        <v>20</v>
      </c>
      <c r="I124" s="1">
        <f t="shared" si="128"/>
        <v>20000</v>
      </c>
      <c r="J124" s="17">
        <v>18000</v>
      </c>
      <c r="K124" s="17"/>
      <c r="L124" s="18">
        <f t="shared" si="140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23"/>
        <v>11600</v>
      </c>
      <c r="Z124" s="96">
        <v>12</v>
      </c>
      <c r="AA124" s="96">
        <f t="shared" si="124"/>
        <v>9600</v>
      </c>
      <c r="AB124" s="96">
        <f t="shared" si="125"/>
        <v>0</v>
      </c>
      <c r="AC124" s="99">
        <v>800</v>
      </c>
      <c r="AD124" s="98"/>
      <c r="AE124" s="102">
        <f t="shared" si="126"/>
        <v>800</v>
      </c>
      <c r="AF124" s="99">
        <v>800</v>
      </c>
      <c r="AG124" s="98"/>
      <c r="AH124" s="102">
        <f t="shared" si="141"/>
        <v>1600</v>
      </c>
      <c r="AI124" s="99">
        <v>800</v>
      </c>
      <c r="AJ124" s="98">
        <v>4000</v>
      </c>
      <c r="AK124" s="102">
        <f t="shared" si="142"/>
        <v>-1600</v>
      </c>
      <c r="AL124" s="99">
        <v>800</v>
      </c>
      <c r="AM124" s="98"/>
      <c r="AN124" s="102">
        <f t="shared" si="143"/>
        <v>-800</v>
      </c>
      <c r="AO124" s="99">
        <v>800</v>
      </c>
      <c r="AP124" s="113"/>
      <c r="AQ124" s="102">
        <f t="shared" si="144"/>
        <v>0</v>
      </c>
      <c r="AR124" s="99">
        <v>800</v>
      </c>
      <c r="AS124" s="113"/>
      <c r="AT124" s="102">
        <f t="shared" si="145"/>
        <v>800</v>
      </c>
      <c r="AU124" s="99">
        <v>800</v>
      </c>
      <c r="AV124" s="113"/>
      <c r="AW124" s="102">
        <f t="shared" si="146"/>
        <v>1600</v>
      </c>
      <c r="AX124" s="99">
        <v>800</v>
      </c>
      <c r="AY124" s="113"/>
      <c r="AZ124" s="102">
        <f t="shared" si="147"/>
        <v>2400</v>
      </c>
      <c r="BA124" s="99">
        <v>800</v>
      </c>
      <c r="BB124" s="113"/>
      <c r="BC124" s="102">
        <f t="shared" si="148"/>
        <v>3200</v>
      </c>
      <c r="BD124" s="99">
        <v>800</v>
      </c>
      <c r="BE124" s="113"/>
      <c r="BF124" s="102">
        <f t="shared" si="149"/>
        <v>4000</v>
      </c>
      <c r="BG124" s="99">
        <v>800</v>
      </c>
      <c r="BH124" s="113"/>
      <c r="BI124" s="102">
        <f t="shared" si="164"/>
        <v>4800</v>
      </c>
      <c r="BJ124" s="99">
        <v>800</v>
      </c>
      <c r="BK124" s="113"/>
      <c r="BL124" s="102">
        <f t="shared" si="165"/>
        <v>5600</v>
      </c>
      <c r="BM124" s="99">
        <v>800</v>
      </c>
      <c r="BN124" s="113"/>
      <c r="BO124" s="102">
        <f t="shared" si="166"/>
        <v>6400</v>
      </c>
      <c r="BP124" s="99">
        <v>800</v>
      </c>
      <c r="BQ124" s="113"/>
      <c r="BR124" s="102">
        <f t="shared" si="172"/>
        <v>7200</v>
      </c>
      <c r="BS124" s="99">
        <v>800</v>
      </c>
      <c r="BT124" s="113"/>
      <c r="BU124" s="102">
        <f t="shared" si="173"/>
        <v>8000</v>
      </c>
      <c r="BV124" s="99">
        <v>800</v>
      </c>
      <c r="BW124" s="113"/>
      <c r="BX124" s="102">
        <f t="shared" si="174"/>
        <v>8800</v>
      </c>
      <c r="BY124" s="99">
        <v>800</v>
      </c>
      <c r="BZ124" s="113"/>
      <c r="CA124" s="102">
        <f t="shared" si="175"/>
        <v>9600</v>
      </c>
      <c r="CB124" s="99">
        <v>800</v>
      </c>
      <c r="CC124" s="113"/>
      <c r="CD124" s="102">
        <f t="shared" si="176"/>
        <v>10400</v>
      </c>
    </row>
    <row r="125" spans="1:82" x14ac:dyDescent="0.25">
      <c r="A125" s="41">
        <f>VLOOKUP(B125,справочник!$B$2:$E$322,4,FALSE)</f>
        <v>149</v>
      </c>
      <c r="B125" t="str">
        <f t="shared" si="122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77"/>
        <v>51</v>
      </c>
      <c r="I125" s="1">
        <f t="shared" si="128"/>
        <v>51000</v>
      </c>
      <c r="J125" s="17">
        <f>1000</f>
        <v>1000</v>
      </c>
      <c r="K125" s="17">
        <v>1000</v>
      </c>
      <c r="L125" s="18">
        <f t="shared" si="140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23"/>
        <v>2000</v>
      </c>
      <c r="Z125" s="96">
        <v>12</v>
      </c>
      <c r="AA125" s="96">
        <f t="shared" si="124"/>
        <v>9600</v>
      </c>
      <c r="AB125" s="96">
        <f t="shared" si="125"/>
        <v>56600</v>
      </c>
      <c r="AC125" s="99">
        <v>800</v>
      </c>
      <c r="AD125" s="98">
        <v>3000</v>
      </c>
      <c r="AE125" s="102">
        <f t="shared" si="126"/>
        <v>54400</v>
      </c>
      <c r="AF125" s="99">
        <v>800</v>
      </c>
      <c r="AG125" s="98">
        <v>3000</v>
      </c>
      <c r="AH125" s="102">
        <f t="shared" si="141"/>
        <v>52200</v>
      </c>
      <c r="AI125" s="99">
        <v>800</v>
      </c>
      <c r="AJ125" s="98"/>
      <c r="AK125" s="102">
        <f t="shared" si="142"/>
        <v>53000</v>
      </c>
      <c r="AL125" s="99">
        <v>800</v>
      </c>
      <c r="AM125" s="98">
        <v>3000</v>
      </c>
      <c r="AN125" s="102">
        <f t="shared" si="143"/>
        <v>50800</v>
      </c>
      <c r="AO125" s="99">
        <v>800</v>
      </c>
      <c r="AP125" s="113"/>
      <c r="AQ125" s="102">
        <f t="shared" si="144"/>
        <v>51600</v>
      </c>
      <c r="AR125" s="99">
        <v>800</v>
      </c>
      <c r="AS125" s="113"/>
      <c r="AT125" s="102">
        <f t="shared" si="145"/>
        <v>52400</v>
      </c>
      <c r="AU125" s="99">
        <v>800</v>
      </c>
      <c r="AV125" s="113"/>
      <c r="AW125" s="102">
        <f t="shared" si="146"/>
        <v>53200</v>
      </c>
      <c r="AX125" s="99">
        <v>800</v>
      </c>
      <c r="AY125" s="113">
        <v>800</v>
      </c>
      <c r="AZ125" s="102">
        <f t="shared" si="147"/>
        <v>53200</v>
      </c>
      <c r="BA125" s="99">
        <v>800</v>
      </c>
      <c r="BB125" s="113">
        <f>1600+9000</f>
        <v>10600</v>
      </c>
      <c r="BC125" s="102">
        <f t="shared" si="148"/>
        <v>43400</v>
      </c>
      <c r="BD125" s="99">
        <v>800</v>
      </c>
      <c r="BE125" s="113">
        <v>2200</v>
      </c>
      <c r="BF125" s="102">
        <f t="shared" si="149"/>
        <v>42000</v>
      </c>
      <c r="BG125" s="99">
        <v>800</v>
      </c>
      <c r="BH125" s="113">
        <v>3800</v>
      </c>
      <c r="BI125" s="102">
        <f t="shared" si="164"/>
        <v>39000</v>
      </c>
      <c r="BJ125" s="99">
        <v>800</v>
      </c>
      <c r="BK125" s="113">
        <v>3800</v>
      </c>
      <c r="BL125" s="102">
        <f t="shared" si="165"/>
        <v>36000</v>
      </c>
      <c r="BM125" s="99">
        <v>800</v>
      </c>
      <c r="BN125" s="113">
        <v>3800</v>
      </c>
      <c r="BO125" s="102">
        <f t="shared" si="166"/>
        <v>33000</v>
      </c>
      <c r="BP125" s="99">
        <v>800</v>
      </c>
      <c r="BQ125" s="113">
        <v>3800</v>
      </c>
      <c r="BR125" s="102">
        <f t="shared" si="172"/>
        <v>30000</v>
      </c>
      <c r="BS125" s="99">
        <v>800</v>
      </c>
      <c r="BT125" s="113">
        <v>3800</v>
      </c>
      <c r="BU125" s="102">
        <f t="shared" si="173"/>
        <v>27000</v>
      </c>
      <c r="BV125" s="99">
        <v>800</v>
      </c>
      <c r="BW125" s="113">
        <v>3800</v>
      </c>
      <c r="BX125" s="102">
        <f t="shared" si="174"/>
        <v>24000</v>
      </c>
      <c r="BY125" s="99">
        <v>800</v>
      </c>
      <c r="BZ125" s="113"/>
      <c r="CA125" s="102">
        <f t="shared" si="175"/>
        <v>24800</v>
      </c>
      <c r="CB125" s="99">
        <v>800</v>
      </c>
      <c r="CC125" s="113">
        <v>3800</v>
      </c>
      <c r="CD125" s="102">
        <f t="shared" si="176"/>
        <v>21800</v>
      </c>
    </row>
    <row r="126" spans="1:82" ht="38.25" x14ac:dyDescent="0.25">
      <c r="A126" s="41" t="e">
        <f>VLOOKUP(B126,справочник!$B$2:$E$322,4,FALSE)</f>
        <v>#N/A</v>
      </c>
      <c r="B126" t="str">
        <f t="shared" si="122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177"/>
        <v>48</v>
      </c>
      <c r="I126" s="1">
        <f t="shared" si="128"/>
        <v>48000</v>
      </c>
      <c r="J126" s="17">
        <f>1000</f>
        <v>1000</v>
      </c>
      <c r="K126" s="17"/>
      <c r="L126" s="18">
        <f t="shared" si="140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23"/>
        <v>0</v>
      </c>
      <c r="Z126" s="96">
        <v>12</v>
      </c>
      <c r="AA126" s="96">
        <f t="shared" si="124"/>
        <v>9600</v>
      </c>
      <c r="AB126" s="96">
        <f t="shared" si="125"/>
        <v>56600</v>
      </c>
      <c r="AC126" s="99">
        <v>800</v>
      </c>
      <c r="AD126" s="98">
        <v>1000</v>
      </c>
      <c r="AE126" s="102">
        <f t="shared" si="126"/>
        <v>56400</v>
      </c>
      <c r="AF126" s="99">
        <v>800</v>
      </c>
      <c r="AG126" s="98">
        <v>3000</v>
      </c>
      <c r="AH126" s="102">
        <f t="shared" si="141"/>
        <v>54200</v>
      </c>
      <c r="AI126" s="99">
        <v>800</v>
      </c>
      <c r="AJ126" s="98">
        <v>2000</v>
      </c>
      <c r="AK126" s="102">
        <f t="shared" si="142"/>
        <v>53000</v>
      </c>
      <c r="AL126" s="99">
        <v>800</v>
      </c>
      <c r="AM126" s="98"/>
      <c r="AN126" s="102">
        <f t="shared" si="143"/>
        <v>53800</v>
      </c>
      <c r="AO126" s="99">
        <v>800</v>
      </c>
      <c r="AP126" s="113">
        <v>5000</v>
      </c>
      <c r="AQ126" s="102">
        <f t="shared" si="144"/>
        <v>49600</v>
      </c>
      <c r="AR126" s="99">
        <v>800</v>
      </c>
      <c r="AS126" s="113"/>
      <c r="AT126" s="102">
        <f t="shared" si="145"/>
        <v>50400</v>
      </c>
      <c r="AU126" s="99">
        <v>800</v>
      </c>
      <c r="AV126" s="113"/>
      <c r="AW126" s="102">
        <f t="shared" si="146"/>
        <v>51200</v>
      </c>
      <c r="AX126" s="99">
        <v>800</v>
      </c>
      <c r="AY126" s="113"/>
      <c r="AZ126" s="102">
        <f t="shared" si="147"/>
        <v>52000</v>
      </c>
      <c r="BA126" s="99">
        <v>800</v>
      </c>
      <c r="BB126" s="113">
        <f>3000+5000</f>
        <v>8000</v>
      </c>
      <c r="BC126" s="102">
        <f t="shared" si="148"/>
        <v>44800</v>
      </c>
      <c r="BD126" s="99">
        <v>800</v>
      </c>
      <c r="BE126" s="113">
        <v>3000</v>
      </c>
      <c r="BF126" s="102">
        <f t="shared" si="149"/>
        <v>42600</v>
      </c>
      <c r="BG126" s="99">
        <v>800</v>
      </c>
      <c r="BH126" s="113"/>
      <c r="BI126" s="102">
        <f t="shared" si="164"/>
        <v>43400</v>
      </c>
      <c r="BJ126" s="99">
        <v>800</v>
      </c>
      <c r="BK126" s="113">
        <v>3000</v>
      </c>
      <c r="BL126" s="102">
        <f t="shared" si="165"/>
        <v>41200</v>
      </c>
      <c r="BM126" s="99">
        <v>800</v>
      </c>
      <c r="BN126" s="113"/>
      <c r="BO126" s="102">
        <f t="shared" si="166"/>
        <v>42000</v>
      </c>
      <c r="BP126" s="99">
        <v>800</v>
      </c>
      <c r="BQ126" s="113">
        <v>5000</v>
      </c>
      <c r="BR126" s="102">
        <f t="shared" si="172"/>
        <v>37800</v>
      </c>
      <c r="BS126" s="99">
        <v>800</v>
      </c>
      <c r="BT126" s="113"/>
      <c r="BU126" s="102">
        <f t="shared" si="173"/>
        <v>38600</v>
      </c>
      <c r="BV126" s="99">
        <v>800</v>
      </c>
      <c r="BW126" s="113"/>
      <c r="BX126" s="102">
        <f t="shared" si="174"/>
        <v>39400</v>
      </c>
      <c r="BY126" s="99">
        <v>800</v>
      </c>
      <c r="BZ126" s="113"/>
      <c r="CA126" s="102">
        <f t="shared" si="175"/>
        <v>40200</v>
      </c>
      <c r="CB126" s="99">
        <v>800</v>
      </c>
      <c r="CC126" s="113"/>
      <c r="CD126" s="102">
        <f t="shared" si="176"/>
        <v>41000</v>
      </c>
    </row>
    <row r="127" spans="1:82" x14ac:dyDescent="0.25">
      <c r="A127" s="41">
        <f>VLOOKUP(B127,справочник!$B$2:$E$322,4,FALSE)</f>
        <v>269</v>
      </c>
      <c r="B127" t="str">
        <f t="shared" si="122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77"/>
        <v>36</v>
      </c>
      <c r="I127" s="1">
        <f t="shared" si="128"/>
        <v>36000</v>
      </c>
      <c r="J127" s="17">
        <v>18000</v>
      </c>
      <c r="K127" s="17"/>
      <c r="L127" s="18">
        <f t="shared" si="140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23"/>
        <v>12000</v>
      </c>
      <c r="Z127" s="96">
        <v>12</v>
      </c>
      <c r="AA127" s="96">
        <f t="shared" si="124"/>
        <v>9600</v>
      </c>
      <c r="AB127" s="96">
        <f t="shared" si="125"/>
        <v>15600</v>
      </c>
      <c r="AC127" s="99">
        <v>800</v>
      </c>
      <c r="AD127" s="98"/>
      <c r="AE127" s="102">
        <f t="shared" si="126"/>
        <v>16400</v>
      </c>
      <c r="AF127" s="99">
        <v>800</v>
      </c>
      <c r="AG127" s="98"/>
      <c r="AH127" s="102">
        <f t="shared" si="141"/>
        <v>17200</v>
      </c>
      <c r="AI127" s="99">
        <v>800</v>
      </c>
      <c r="AJ127" s="98"/>
      <c r="AK127" s="102">
        <f t="shared" si="142"/>
        <v>18000</v>
      </c>
      <c r="AL127" s="99">
        <v>800</v>
      </c>
      <c r="AM127" s="98"/>
      <c r="AN127" s="102">
        <f t="shared" si="143"/>
        <v>18800</v>
      </c>
      <c r="AO127" s="99">
        <v>800</v>
      </c>
      <c r="AP127" s="113"/>
      <c r="AQ127" s="102">
        <f t="shared" si="144"/>
        <v>19600</v>
      </c>
      <c r="AR127" s="99">
        <v>800</v>
      </c>
      <c r="AS127" s="113"/>
      <c r="AT127" s="102">
        <f t="shared" si="145"/>
        <v>20400</v>
      </c>
      <c r="AU127" s="99">
        <v>800</v>
      </c>
      <c r="AV127" s="113"/>
      <c r="AW127" s="102">
        <f t="shared" si="146"/>
        <v>21200</v>
      </c>
      <c r="AX127" s="99">
        <v>800</v>
      </c>
      <c r="AY127" s="113"/>
      <c r="AZ127" s="102">
        <f t="shared" si="147"/>
        <v>22000</v>
      </c>
      <c r="BA127" s="99">
        <v>800</v>
      </c>
      <c r="BB127" s="113"/>
      <c r="BC127" s="102">
        <f t="shared" si="148"/>
        <v>22800</v>
      </c>
      <c r="BD127" s="99">
        <v>800</v>
      </c>
      <c r="BE127" s="113">
        <v>12000</v>
      </c>
      <c r="BF127" s="102">
        <f t="shared" si="149"/>
        <v>11600</v>
      </c>
      <c r="BG127" s="99">
        <v>800</v>
      </c>
      <c r="BH127" s="113">
        <v>13200</v>
      </c>
      <c r="BI127" s="102">
        <f t="shared" si="164"/>
        <v>-800</v>
      </c>
      <c r="BJ127" s="99">
        <v>800</v>
      </c>
      <c r="BK127" s="113"/>
      <c r="BL127" s="102">
        <f t="shared" si="165"/>
        <v>0</v>
      </c>
      <c r="BM127" s="99">
        <v>800</v>
      </c>
      <c r="BN127" s="113"/>
      <c r="BO127" s="102">
        <f t="shared" si="166"/>
        <v>800</v>
      </c>
      <c r="BP127" s="99">
        <v>800</v>
      </c>
      <c r="BQ127" s="113"/>
      <c r="BR127" s="102">
        <f t="shared" si="172"/>
        <v>1600</v>
      </c>
      <c r="BS127" s="99">
        <v>800</v>
      </c>
      <c r="BT127" s="113"/>
      <c r="BU127" s="102">
        <f t="shared" si="173"/>
        <v>2400</v>
      </c>
      <c r="BV127" s="99">
        <v>800</v>
      </c>
      <c r="BW127" s="113"/>
      <c r="BX127" s="102">
        <f t="shared" si="174"/>
        <v>3200</v>
      </c>
      <c r="BY127" s="99">
        <v>800</v>
      </c>
      <c r="BZ127" s="113"/>
      <c r="CA127" s="102">
        <f t="shared" si="175"/>
        <v>4000</v>
      </c>
      <c r="CB127" s="99">
        <v>800</v>
      </c>
      <c r="CC127" s="113"/>
      <c r="CD127" s="102">
        <f t="shared" si="176"/>
        <v>4800</v>
      </c>
    </row>
    <row r="128" spans="1:82" x14ac:dyDescent="0.25">
      <c r="A128" s="41">
        <f>VLOOKUP(B128,справочник!$B$2:$E$322,4,FALSE)</f>
        <v>271</v>
      </c>
      <c r="B128" t="str">
        <f t="shared" si="122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77"/>
        <v>9</v>
      </c>
      <c r="I128" s="1">
        <f t="shared" si="128"/>
        <v>9000</v>
      </c>
      <c r="J128" s="17">
        <v>4000</v>
      </c>
      <c r="K128" s="17">
        <v>5000</v>
      </c>
      <c r="L128" s="18">
        <f t="shared" si="140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23"/>
        <v>8000</v>
      </c>
      <c r="Z128" s="96">
        <v>12</v>
      </c>
      <c r="AA128" s="96">
        <f t="shared" si="124"/>
        <v>9600</v>
      </c>
      <c r="AB128" s="96">
        <f t="shared" si="125"/>
        <v>1600</v>
      </c>
      <c r="AC128" s="99">
        <v>800</v>
      </c>
      <c r="AD128" s="98"/>
      <c r="AE128" s="102">
        <f t="shared" si="126"/>
        <v>2400</v>
      </c>
      <c r="AF128" s="99">
        <v>800</v>
      </c>
      <c r="AG128" s="98"/>
      <c r="AH128" s="102">
        <f t="shared" si="141"/>
        <v>3200</v>
      </c>
      <c r="AI128" s="99">
        <v>800</v>
      </c>
      <c r="AJ128" s="98"/>
      <c r="AK128" s="102">
        <f t="shared" si="142"/>
        <v>4000</v>
      </c>
      <c r="AL128" s="99">
        <v>800</v>
      </c>
      <c r="AM128" s="98"/>
      <c r="AN128" s="102">
        <f t="shared" si="143"/>
        <v>4800</v>
      </c>
      <c r="AO128" s="99">
        <v>800</v>
      </c>
      <c r="AP128" s="113"/>
      <c r="AQ128" s="102">
        <f t="shared" si="144"/>
        <v>5600</v>
      </c>
      <c r="AR128" s="99">
        <v>800</v>
      </c>
      <c r="AS128" s="113"/>
      <c r="AT128" s="102">
        <f t="shared" si="145"/>
        <v>6400</v>
      </c>
      <c r="AU128" s="99">
        <v>800</v>
      </c>
      <c r="AV128" s="113"/>
      <c r="AW128" s="102">
        <f t="shared" si="146"/>
        <v>7200</v>
      </c>
      <c r="AX128" s="99">
        <v>800</v>
      </c>
      <c r="AY128" s="113"/>
      <c r="AZ128" s="102">
        <f t="shared" si="147"/>
        <v>8000</v>
      </c>
      <c r="BA128" s="99">
        <v>800</v>
      </c>
      <c r="BB128" s="113"/>
      <c r="BC128" s="102">
        <f t="shared" si="148"/>
        <v>8800</v>
      </c>
      <c r="BD128" s="99">
        <v>800</v>
      </c>
      <c r="BE128" s="113"/>
      <c r="BF128" s="102">
        <f t="shared" si="149"/>
        <v>9600</v>
      </c>
      <c r="BG128" s="99">
        <v>800</v>
      </c>
      <c r="BH128" s="113"/>
      <c r="BI128" s="102">
        <f t="shared" si="164"/>
        <v>10400</v>
      </c>
      <c r="BJ128" s="99">
        <v>800</v>
      </c>
      <c r="BK128" s="113">
        <v>11200</v>
      </c>
      <c r="BL128" s="102">
        <f t="shared" si="165"/>
        <v>0</v>
      </c>
      <c r="BM128" s="99">
        <v>800</v>
      </c>
      <c r="BN128" s="113"/>
      <c r="BO128" s="102">
        <f t="shared" si="166"/>
        <v>800</v>
      </c>
      <c r="BP128" s="99">
        <v>800</v>
      </c>
      <c r="BQ128" s="113"/>
      <c r="BR128" s="102">
        <f t="shared" si="172"/>
        <v>1600</v>
      </c>
      <c r="BS128" s="99">
        <v>800</v>
      </c>
      <c r="BT128" s="113">
        <v>2400</v>
      </c>
      <c r="BU128" s="102">
        <f t="shared" si="173"/>
        <v>0</v>
      </c>
      <c r="BV128" s="99">
        <v>800</v>
      </c>
      <c r="BW128" s="113"/>
      <c r="BX128" s="102">
        <f t="shared" si="174"/>
        <v>800</v>
      </c>
      <c r="BY128" s="99">
        <v>800</v>
      </c>
      <c r="BZ128" s="113"/>
      <c r="CA128" s="102">
        <f t="shared" si="175"/>
        <v>1600</v>
      </c>
      <c r="CB128" s="99">
        <v>800</v>
      </c>
      <c r="CC128" s="113"/>
      <c r="CD128" s="102">
        <f t="shared" si="176"/>
        <v>2400</v>
      </c>
    </row>
    <row r="129" spans="1:82" x14ac:dyDescent="0.25">
      <c r="A129" s="41">
        <f>VLOOKUP(B129,справочник!$B$2:$E$322,4,FALSE)</f>
        <v>265</v>
      </c>
      <c r="B129" t="str">
        <f t="shared" si="122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77"/>
        <v>52</v>
      </c>
      <c r="I129" s="1">
        <f t="shared" si="128"/>
        <v>52000</v>
      </c>
      <c r="J129" s="17">
        <f>2000+27000</f>
        <v>29000</v>
      </c>
      <c r="K129" s="17"/>
      <c r="L129" s="18">
        <f t="shared" si="140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23"/>
        <v>12000</v>
      </c>
      <c r="Z129" s="96">
        <v>12</v>
      </c>
      <c r="AA129" s="96">
        <f t="shared" si="124"/>
        <v>9600</v>
      </c>
      <c r="AB129" s="96">
        <f t="shared" si="125"/>
        <v>20600</v>
      </c>
      <c r="AC129" s="99">
        <v>800</v>
      </c>
      <c r="AD129" s="98"/>
      <c r="AE129" s="102">
        <f t="shared" si="126"/>
        <v>21400</v>
      </c>
      <c r="AF129" s="99">
        <v>800</v>
      </c>
      <c r="AG129" s="98"/>
      <c r="AH129" s="102">
        <f t="shared" si="141"/>
        <v>22200</v>
      </c>
      <c r="AI129" s="99">
        <v>800</v>
      </c>
      <c r="AJ129" s="98"/>
      <c r="AK129" s="102">
        <f t="shared" si="142"/>
        <v>23000</v>
      </c>
      <c r="AL129" s="99">
        <v>800</v>
      </c>
      <c r="AM129" s="98"/>
      <c r="AN129" s="102">
        <f t="shared" si="143"/>
        <v>23800</v>
      </c>
      <c r="AO129" s="99">
        <v>800</v>
      </c>
      <c r="AP129" s="113"/>
      <c r="AQ129" s="102">
        <f t="shared" si="144"/>
        <v>24600</v>
      </c>
      <c r="AR129" s="99">
        <v>800</v>
      </c>
      <c r="AS129" s="113">
        <v>15000</v>
      </c>
      <c r="AT129" s="102">
        <f t="shared" si="145"/>
        <v>10400</v>
      </c>
      <c r="AU129" s="99">
        <v>800</v>
      </c>
      <c r="AV129" s="113"/>
      <c r="AW129" s="102">
        <f t="shared" si="146"/>
        <v>11200</v>
      </c>
      <c r="AX129" s="99">
        <v>800</v>
      </c>
      <c r="AY129" s="113">
        <v>3000</v>
      </c>
      <c r="AZ129" s="102">
        <f t="shared" si="147"/>
        <v>9000</v>
      </c>
      <c r="BA129" s="99">
        <v>800</v>
      </c>
      <c r="BB129" s="113"/>
      <c r="BC129" s="102">
        <f t="shared" si="148"/>
        <v>9800</v>
      </c>
      <c r="BD129" s="99">
        <v>800</v>
      </c>
      <c r="BE129" s="113">
        <v>1600</v>
      </c>
      <c r="BF129" s="102">
        <f t="shared" si="149"/>
        <v>9000</v>
      </c>
      <c r="BG129" s="99">
        <v>800</v>
      </c>
      <c r="BH129" s="113">
        <v>1600</v>
      </c>
      <c r="BI129" s="102">
        <f t="shared" si="164"/>
        <v>8200</v>
      </c>
      <c r="BJ129" s="99">
        <v>800</v>
      </c>
      <c r="BK129" s="113">
        <v>2000</v>
      </c>
      <c r="BL129" s="102">
        <f t="shared" si="165"/>
        <v>7000</v>
      </c>
      <c r="BM129" s="99">
        <v>800</v>
      </c>
      <c r="BN129" s="113">
        <v>1600</v>
      </c>
      <c r="BO129" s="102">
        <f t="shared" si="166"/>
        <v>6200</v>
      </c>
      <c r="BP129" s="99">
        <v>800</v>
      </c>
      <c r="BQ129" s="113"/>
      <c r="BR129" s="102">
        <f t="shared" si="172"/>
        <v>7000</v>
      </c>
      <c r="BS129" s="99">
        <v>800</v>
      </c>
      <c r="BT129" s="113"/>
      <c r="BU129" s="102">
        <f t="shared" si="173"/>
        <v>7800</v>
      </c>
      <c r="BV129" s="99">
        <v>800</v>
      </c>
      <c r="BW129" s="113">
        <v>3200</v>
      </c>
      <c r="BX129" s="102">
        <f t="shared" si="174"/>
        <v>5400</v>
      </c>
      <c r="BY129" s="99">
        <v>800</v>
      </c>
      <c r="BZ129" s="113">
        <v>2000</v>
      </c>
      <c r="CA129" s="102">
        <f t="shared" si="175"/>
        <v>4200</v>
      </c>
      <c r="CB129" s="99">
        <v>800</v>
      </c>
      <c r="CC129" s="113">
        <v>2400</v>
      </c>
      <c r="CD129" s="102">
        <f t="shared" si="176"/>
        <v>2600</v>
      </c>
    </row>
    <row r="130" spans="1:82" ht="25.5" x14ac:dyDescent="0.25">
      <c r="A130" s="41" t="e">
        <f>VLOOKUP(B130,справочник!$B$2:$E$322,4,FALSE)</f>
        <v>#N/A</v>
      </c>
      <c r="B130" t="str">
        <f t="shared" si="122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77"/>
        <v>52</v>
      </c>
      <c r="I130" s="1">
        <f t="shared" si="128"/>
        <v>52000</v>
      </c>
      <c r="J130" s="17">
        <v>1000</v>
      </c>
      <c r="K130" s="17"/>
      <c r="L130" s="18">
        <f t="shared" si="140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23"/>
        <v>0</v>
      </c>
      <c r="Z130" s="96">
        <v>12</v>
      </c>
      <c r="AA130" s="96">
        <f t="shared" si="124"/>
        <v>9600</v>
      </c>
      <c r="AB130" s="96">
        <f t="shared" si="125"/>
        <v>60600</v>
      </c>
      <c r="AC130" s="99">
        <v>800</v>
      </c>
      <c r="AD130" s="98"/>
      <c r="AE130" s="102">
        <f t="shared" si="126"/>
        <v>61400</v>
      </c>
      <c r="AF130" s="99">
        <v>800</v>
      </c>
      <c r="AG130" s="98"/>
      <c r="AH130" s="102">
        <f t="shared" si="141"/>
        <v>62200</v>
      </c>
      <c r="AI130" s="99">
        <v>800</v>
      </c>
      <c r="AJ130" s="98"/>
      <c r="AK130" s="102">
        <f t="shared" si="142"/>
        <v>63000</v>
      </c>
      <c r="AL130" s="99">
        <v>800</v>
      </c>
      <c r="AM130" s="98"/>
      <c r="AN130" s="102">
        <f t="shared" si="143"/>
        <v>63800</v>
      </c>
      <c r="AO130" s="99">
        <v>800</v>
      </c>
      <c r="AP130" s="113"/>
      <c r="AQ130" s="102">
        <f t="shared" si="144"/>
        <v>64600</v>
      </c>
      <c r="AR130" s="99">
        <v>800</v>
      </c>
      <c r="AS130" s="113"/>
      <c r="AT130" s="102">
        <f t="shared" si="145"/>
        <v>65400</v>
      </c>
      <c r="AU130" s="99">
        <v>800</v>
      </c>
      <c r="AV130" s="113"/>
      <c r="AW130" s="102">
        <f t="shared" si="146"/>
        <v>66200</v>
      </c>
      <c r="AX130" s="99">
        <v>800</v>
      </c>
      <c r="AY130" s="113"/>
      <c r="AZ130" s="102">
        <f t="shared" si="147"/>
        <v>67000</v>
      </c>
      <c r="BA130" s="99">
        <v>800</v>
      </c>
      <c r="BB130" s="113"/>
      <c r="BC130" s="102">
        <f t="shared" si="148"/>
        <v>67800</v>
      </c>
      <c r="BD130" s="99">
        <v>800</v>
      </c>
      <c r="BE130" s="113"/>
      <c r="BF130" s="102">
        <f t="shared" si="149"/>
        <v>68600</v>
      </c>
      <c r="BG130" s="99">
        <v>800</v>
      </c>
      <c r="BH130" s="113"/>
      <c r="BI130" s="102">
        <f t="shared" si="164"/>
        <v>69400</v>
      </c>
      <c r="BJ130" s="99">
        <v>800</v>
      </c>
      <c r="BK130" s="113"/>
      <c r="BL130" s="102">
        <f t="shared" si="165"/>
        <v>70200</v>
      </c>
      <c r="BM130" s="99">
        <v>800</v>
      </c>
      <c r="BN130" s="113"/>
      <c r="BO130" s="102">
        <f t="shared" si="166"/>
        <v>71000</v>
      </c>
      <c r="BP130" s="99">
        <v>800</v>
      </c>
      <c r="BQ130" s="113"/>
      <c r="BR130" s="102">
        <f t="shared" si="172"/>
        <v>71800</v>
      </c>
      <c r="BS130" s="99">
        <v>800</v>
      </c>
      <c r="BT130" s="113"/>
      <c r="BU130" s="102">
        <f t="shared" si="173"/>
        <v>72600</v>
      </c>
      <c r="BV130" s="99">
        <v>800</v>
      </c>
      <c r="BW130" s="113"/>
      <c r="BX130" s="102">
        <f t="shared" si="174"/>
        <v>73400</v>
      </c>
      <c r="BY130" s="99">
        <v>800</v>
      </c>
      <c r="BZ130" s="113"/>
      <c r="CA130" s="102">
        <f t="shared" si="175"/>
        <v>74200</v>
      </c>
      <c r="CB130" s="99">
        <v>800</v>
      </c>
      <c r="CC130" s="113"/>
      <c r="CD130" s="102">
        <f t="shared" si="176"/>
        <v>75000</v>
      </c>
    </row>
    <row r="131" spans="1:82" x14ac:dyDescent="0.25">
      <c r="A131" s="41">
        <f>VLOOKUP(B131,справочник!$B$2:$E$322,4,FALSE)</f>
        <v>305</v>
      </c>
      <c r="B131" t="str">
        <f t="shared" si="122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77"/>
        <v>14</v>
      </c>
      <c r="I131" s="1">
        <f t="shared" si="128"/>
        <v>14000</v>
      </c>
      <c r="J131" s="17">
        <v>1000</v>
      </c>
      <c r="K131" s="17"/>
      <c r="L131" s="18">
        <f t="shared" si="140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23"/>
        <v>0</v>
      </c>
      <c r="Z131" s="96">
        <v>12</v>
      </c>
      <c r="AA131" s="96">
        <f t="shared" si="124"/>
        <v>9600</v>
      </c>
      <c r="AB131" s="96">
        <f t="shared" si="125"/>
        <v>22600</v>
      </c>
      <c r="AC131" s="99">
        <v>800</v>
      </c>
      <c r="AD131" s="98"/>
      <c r="AE131" s="102">
        <f t="shared" si="126"/>
        <v>23400</v>
      </c>
      <c r="AF131" s="99">
        <v>800</v>
      </c>
      <c r="AG131" s="98"/>
      <c r="AH131" s="102">
        <f t="shared" si="141"/>
        <v>24200</v>
      </c>
      <c r="AI131" s="99">
        <v>800</v>
      </c>
      <c r="AJ131" s="98"/>
      <c r="AK131" s="102">
        <f t="shared" si="142"/>
        <v>25000</v>
      </c>
      <c r="AL131" s="99">
        <v>800</v>
      </c>
      <c r="AM131" s="98"/>
      <c r="AN131" s="102">
        <f t="shared" si="143"/>
        <v>25800</v>
      </c>
      <c r="AO131" s="99">
        <v>800</v>
      </c>
      <c r="AP131" s="113"/>
      <c r="AQ131" s="102">
        <f t="shared" si="144"/>
        <v>26600</v>
      </c>
      <c r="AR131" s="99">
        <v>800</v>
      </c>
      <c r="AS131" s="113"/>
      <c r="AT131" s="102">
        <f t="shared" si="145"/>
        <v>27400</v>
      </c>
      <c r="AU131" s="99">
        <v>800</v>
      </c>
      <c r="AV131" s="113"/>
      <c r="AW131" s="102">
        <f t="shared" si="146"/>
        <v>28200</v>
      </c>
      <c r="AX131" s="99">
        <v>800</v>
      </c>
      <c r="AY131" s="113"/>
      <c r="AZ131" s="102">
        <f t="shared" si="147"/>
        <v>29000</v>
      </c>
      <c r="BA131" s="99">
        <v>800</v>
      </c>
      <c r="BB131" s="113"/>
      <c r="BC131" s="102">
        <f t="shared" si="148"/>
        <v>29800</v>
      </c>
      <c r="BD131" s="99">
        <v>800</v>
      </c>
      <c r="BE131" s="113"/>
      <c r="BF131" s="102">
        <f t="shared" si="149"/>
        <v>30600</v>
      </c>
      <c r="BG131" s="99">
        <v>800</v>
      </c>
      <c r="BH131" s="113"/>
      <c r="BI131" s="102">
        <f t="shared" si="164"/>
        <v>31400</v>
      </c>
      <c r="BJ131" s="99">
        <v>800</v>
      </c>
      <c r="BK131" s="113"/>
      <c r="BL131" s="102">
        <f t="shared" si="165"/>
        <v>32200</v>
      </c>
      <c r="BM131" s="99">
        <v>800</v>
      </c>
      <c r="BN131" s="113"/>
      <c r="BO131" s="102">
        <f t="shared" si="166"/>
        <v>33000</v>
      </c>
      <c r="BP131" s="99">
        <v>800</v>
      </c>
      <c r="BQ131" s="113"/>
      <c r="BR131" s="102">
        <f t="shared" si="172"/>
        <v>33800</v>
      </c>
      <c r="BS131" s="99">
        <v>800</v>
      </c>
      <c r="BT131" s="113"/>
      <c r="BU131" s="102">
        <f t="shared" si="173"/>
        <v>34600</v>
      </c>
      <c r="BV131" s="99">
        <v>800</v>
      </c>
      <c r="BW131" s="113"/>
      <c r="BX131" s="102">
        <f t="shared" si="174"/>
        <v>35400</v>
      </c>
      <c r="BY131" s="99">
        <v>800</v>
      </c>
      <c r="BZ131" s="113"/>
      <c r="CA131" s="102">
        <f t="shared" si="175"/>
        <v>36200</v>
      </c>
      <c r="CB131" s="99">
        <v>800</v>
      </c>
      <c r="CC131" s="113"/>
      <c r="CD131" s="102">
        <f t="shared" si="176"/>
        <v>37000</v>
      </c>
    </row>
    <row r="132" spans="1:82" s="80" customFormat="1" x14ac:dyDescent="0.25">
      <c r="A132" s="103">
        <f>VLOOKUP(B132,справочник!$B$2:$E$322,4,FALSE)</f>
        <v>69</v>
      </c>
      <c r="B132" s="80" t="str">
        <f t="shared" si="122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77"/>
        <v>52</v>
      </c>
      <c r="I132" s="5">
        <f t="shared" si="128"/>
        <v>52000</v>
      </c>
      <c r="J132" s="20">
        <f>3000+10000</f>
        <v>13000</v>
      </c>
      <c r="K132" s="20"/>
      <c r="L132" s="21">
        <f t="shared" si="140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23"/>
        <v>0</v>
      </c>
      <c r="Z132" s="104">
        <v>12</v>
      </c>
      <c r="AA132" s="104">
        <f t="shared" si="124"/>
        <v>9600</v>
      </c>
      <c r="AB132" s="104">
        <f t="shared" si="125"/>
        <v>48600</v>
      </c>
      <c r="AC132" s="104">
        <v>800</v>
      </c>
      <c r="AD132" s="105"/>
      <c r="AE132" s="183">
        <f>SUM(AB132:AB133)+SUM(AC132:AC133)-SUM(AD132:AD133)</f>
        <v>49400</v>
      </c>
      <c r="AF132" s="104">
        <v>800</v>
      </c>
      <c r="AG132" s="105"/>
      <c r="AH132" s="183">
        <f>SUM(AE132:AE133)+SUM(AF132:AF133)-SUM(AG132:AG133)</f>
        <v>50200</v>
      </c>
      <c r="AI132" s="104">
        <v>800</v>
      </c>
      <c r="AJ132" s="105"/>
      <c r="AK132" s="183">
        <f>SUM(AH132:AH133)+SUM(AI132:AI133)-SUM(AJ132:AJ133)</f>
        <v>51000</v>
      </c>
      <c r="AL132" s="104">
        <v>800</v>
      </c>
      <c r="AM132" s="105"/>
      <c r="AN132" s="183">
        <f>SUM(AK132:AK133)+SUM(AL132:AL133)-SUM(AM132:AM133)</f>
        <v>51800</v>
      </c>
      <c r="AO132" s="104">
        <v>800</v>
      </c>
      <c r="AP132" s="105"/>
      <c r="AQ132" s="183">
        <f>SUM(AN132:AN133)+SUM(AO132:AO133)-SUM(AP132:AP133)</f>
        <v>52600</v>
      </c>
      <c r="AR132" s="104">
        <v>800</v>
      </c>
      <c r="AS132" s="105"/>
      <c r="AT132" s="183">
        <f>SUM(AQ132:AQ133)+SUM(AR132:AR133)-SUM(AS132:AS133)</f>
        <v>53400</v>
      </c>
      <c r="AU132" s="104">
        <v>800</v>
      </c>
      <c r="AV132" s="105"/>
      <c r="AW132" s="173">
        <f>SUM(AT132:AT133)+SUM(AU132:AU133)-SUM(AV132:AV133)</f>
        <v>54200</v>
      </c>
      <c r="AX132" s="104">
        <v>800</v>
      </c>
      <c r="AY132" s="105"/>
      <c r="AZ132" s="173">
        <f>SUM(AW132:AW133)+SUM(AX132:AX133)-SUM(AY132:AY133)</f>
        <v>55000</v>
      </c>
      <c r="BA132" s="104">
        <v>800</v>
      </c>
      <c r="BB132" s="105"/>
      <c r="BC132" s="173">
        <f>SUM(AZ132:AZ133)+SUM(BA132:BA133)-SUM(BB132:BB133)</f>
        <v>55800</v>
      </c>
      <c r="BD132" s="104">
        <v>800</v>
      </c>
      <c r="BE132" s="105"/>
      <c r="BF132" s="173">
        <f>SUM(BC132:BC133)+SUM(BD132:BD133)-SUM(BE132:BE133)</f>
        <v>56600</v>
      </c>
      <c r="BG132" s="104">
        <v>800</v>
      </c>
      <c r="BH132" s="105"/>
      <c r="BI132" s="173">
        <f>SUM(BF132:BF133)+SUM(BG132:BG133)-SUM(BH132:BH133)</f>
        <v>57400</v>
      </c>
      <c r="BJ132" s="104">
        <v>800</v>
      </c>
      <c r="BK132" s="105"/>
      <c r="BL132" s="173">
        <f>SUM(BI132:BI133)+SUM(BJ132:BJ133)-SUM(BK132:BK133)</f>
        <v>58200</v>
      </c>
      <c r="BM132" s="104">
        <v>800</v>
      </c>
      <c r="BN132" s="105"/>
      <c r="BO132" s="173">
        <f>SUM(BL132:BL133)+SUM(BM132:BM133)-SUM(BN132:BN133)</f>
        <v>59000</v>
      </c>
      <c r="BP132" s="104">
        <v>800</v>
      </c>
      <c r="BQ132" s="105"/>
      <c r="BR132" s="173">
        <f>SUM(BO132:BO133)+SUM(BP132:BP133)-SUM(BQ132:BQ133)</f>
        <v>59800</v>
      </c>
      <c r="BS132" s="104">
        <v>800</v>
      </c>
      <c r="BT132" s="105"/>
      <c r="BU132" s="173">
        <f>SUM(BR132:BR133)+SUM(BS132:BS133)-SUM(BT132:BT133)</f>
        <v>60600</v>
      </c>
      <c r="BV132" s="104">
        <v>800</v>
      </c>
      <c r="BW132" s="105"/>
      <c r="BX132" s="173">
        <f>SUM(BU132:BU133)+SUM(BV132:BV133)-SUM(BW132:BW133)</f>
        <v>61400</v>
      </c>
      <c r="BY132" s="104">
        <v>800</v>
      </c>
      <c r="BZ132" s="105"/>
      <c r="CA132" s="173">
        <f>SUM(BX132:BX133)+SUM(BY132:BY133)-SUM(BZ132:BZ133)</f>
        <v>62200</v>
      </c>
      <c r="CB132" s="104">
        <v>800</v>
      </c>
      <c r="CC132" s="105"/>
      <c r="CD132" s="173">
        <f>SUM(CA132:CA133)+SUM(CB132:CB133)-SUM(CC132:CC133)</f>
        <v>63000</v>
      </c>
    </row>
    <row r="133" spans="1:82" s="80" customFormat="1" x14ac:dyDescent="0.25">
      <c r="A133" s="103">
        <f>VLOOKUP(B133,справочник!$B$2:$E$322,4,FALSE)</f>
        <v>69</v>
      </c>
      <c r="B133" s="80" t="str">
        <f t="shared" si="122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28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23"/>
        <v>0</v>
      </c>
      <c r="Z133" s="104"/>
      <c r="AA133" s="104">
        <f t="shared" si="124"/>
        <v>0</v>
      </c>
      <c r="AB133" s="104">
        <f t="shared" si="125"/>
        <v>0</v>
      </c>
      <c r="AC133" s="104">
        <v>0</v>
      </c>
      <c r="AD133" s="105"/>
      <c r="AE133" s="184"/>
      <c r="AF133" s="104">
        <v>0</v>
      </c>
      <c r="AG133" s="105"/>
      <c r="AH133" s="184"/>
      <c r="AI133" s="104">
        <v>0</v>
      </c>
      <c r="AJ133" s="105"/>
      <c r="AK133" s="184"/>
      <c r="AL133" s="104">
        <v>0</v>
      </c>
      <c r="AM133" s="105"/>
      <c r="AN133" s="184"/>
      <c r="AO133" s="104">
        <v>0</v>
      </c>
      <c r="AP133" s="105"/>
      <c r="AQ133" s="184"/>
      <c r="AR133" s="104">
        <v>0</v>
      </c>
      <c r="AS133" s="105"/>
      <c r="AT133" s="184"/>
      <c r="AU133" s="104">
        <v>0</v>
      </c>
      <c r="AV133" s="105"/>
      <c r="AW133" s="175"/>
      <c r="AX133" s="104">
        <v>0</v>
      </c>
      <c r="AY133" s="105"/>
      <c r="AZ133" s="175"/>
      <c r="BA133" s="104">
        <v>0</v>
      </c>
      <c r="BB133" s="105"/>
      <c r="BC133" s="175"/>
      <c r="BD133" s="104">
        <v>0</v>
      </c>
      <c r="BE133" s="105"/>
      <c r="BF133" s="175"/>
      <c r="BG133" s="104">
        <v>0</v>
      </c>
      <c r="BH133" s="105"/>
      <c r="BI133" s="175"/>
      <c r="BJ133" s="104">
        <v>0</v>
      </c>
      <c r="BK133" s="105"/>
      <c r="BL133" s="175"/>
      <c r="BM133" s="104">
        <v>0</v>
      </c>
      <c r="BN133" s="105"/>
      <c r="BO133" s="175"/>
      <c r="BP133" s="104">
        <v>0</v>
      </c>
      <c r="BQ133" s="105"/>
      <c r="BR133" s="175"/>
      <c r="BS133" s="104">
        <v>0</v>
      </c>
      <c r="BT133" s="105"/>
      <c r="BU133" s="175"/>
      <c r="BV133" s="104">
        <v>0</v>
      </c>
      <c r="BW133" s="105"/>
      <c r="BX133" s="175"/>
      <c r="BY133" s="104">
        <v>0</v>
      </c>
      <c r="BZ133" s="105"/>
      <c r="CA133" s="175"/>
      <c r="CB133" s="104">
        <v>0</v>
      </c>
      <c r="CC133" s="105"/>
      <c r="CD133" s="175"/>
    </row>
    <row r="134" spans="1:82" x14ac:dyDescent="0.25">
      <c r="A134" s="41">
        <f>VLOOKUP(B134,справочник!$B$2:$E$322,4,FALSE)</f>
        <v>1</v>
      </c>
      <c r="B134" t="str">
        <f t="shared" ref="B134:B197" si="178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79">INT(($H$325-G134)/30)</f>
        <v>27</v>
      </c>
      <c r="I134" s="1">
        <f t="shared" si="128"/>
        <v>27000</v>
      </c>
      <c r="J134" s="17">
        <v>24000</v>
      </c>
      <c r="K134" s="17">
        <v>5600</v>
      </c>
      <c r="L134" s="18">
        <f t="shared" ref="L134:L186" si="180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81">SUM(M134:X134)</f>
        <v>9800</v>
      </c>
      <c r="Z134" s="96">
        <v>12</v>
      </c>
      <c r="AA134" s="96">
        <f t="shared" ref="AA134:AA197" si="182">Z134*800</f>
        <v>9600</v>
      </c>
      <c r="AB134" s="96">
        <f t="shared" ref="AB134:AB197" si="183">L134+AA134-Y134</f>
        <v>-2800</v>
      </c>
      <c r="AC134" s="99">
        <v>800</v>
      </c>
      <c r="AD134" s="98"/>
      <c r="AE134" s="102">
        <f t="shared" ref="AE134:AE197" si="184">AB134+AC134-AD134</f>
        <v>-2000</v>
      </c>
      <c r="AF134" s="99">
        <v>800</v>
      </c>
      <c r="AG134" s="98"/>
      <c r="AH134" s="102">
        <f t="shared" ref="AH134:AH152" si="185">AE134+AF134-AG134</f>
        <v>-1200</v>
      </c>
      <c r="AI134" s="99">
        <v>800</v>
      </c>
      <c r="AJ134" s="98"/>
      <c r="AK134" s="102">
        <f t="shared" ref="AK134:AK138" si="186">AH134+AI134-AJ134</f>
        <v>-400</v>
      </c>
      <c r="AL134" s="99">
        <v>800</v>
      </c>
      <c r="AM134" s="98"/>
      <c r="AN134" s="102">
        <f t="shared" ref="AN134:AN138" si="187">AK134+AL134-AM134</f>
        <v>400</v>
      </c>
      <c r="AO134" s="99">
        <v>800</v>
      </c>
      <c r="AP134" s="113"/>
      <c r="AQ134" s="102">
        <f t="shared" ref="AQ134:AQ138" si="188">AN134+AO134-AP134</f>
        <v>1200</v>
      </c>
      <c r="AR134" s="99">
        <v>800</v>
      </c>
      <c r="AS134" s="113"/>
      <c r="AT134" s="102">
        <f t="shared" ref="AT134:AT138" si="189">AQ134+AR134-AS134</f>
        <v>2000</v>
      </c>
      <c r="AU134" s="99">
        <v>800</v>
      </c>
      <c r="AV134" s="113"/>
      <c r="AW134" s="102">
        <f t="shared" ref="AW134:AW136" si="190">AT134+AU134-AV134</f>
        <v>2800</v>
      </c>
      <c r="AX134" s="99">
        <v>800</v>
      </c>
      <c r="AY134" s="113"/>
      <c r="AZ134" s="102">
        <f t="shared" ref="AZ134:AZ136" si="191">AW134+AX134-AY134</f>
        <v>3600</v>
      </c>
      <c r="BA134" s="99">
        <v>800</v>
      </c>
      <c r="BB134" s="113"/>
      <c r="BC134" s="102">
        <f t="shared" ref="BC134:BC136" si="192">AZ134+BA134-BB134</f>
        <v>4400</v>
      </c>
      <c r="BD134" s="99">
        <v>800</v>
      </c>
      <c r="BE134" s="113"/>
      <c r="BF134" s="102">
        <f t="shared" ref="BF134:BF136" si="193">BC134+BD134-BE134</f>
        <v>5200</v>
      </c>
      <c r="BG134" s="99">
        <v>800</v>
      </c>
      <c r="BH134" s="113"/>
      <c r="BI134" s="102">
        <f t="shared" ref="BI134:BI136" si="194">BF134+BG134-BH134</f>
        <v>6000</v>
      </c>
      <c r="BJ134" s="99">
        <v>800</v>
      </c>
      <c r="BK134" s="113"/>
      <c r="BL134" s="102">
        <f t="shared" ref="BL134:BL135" si="195">BI134+BJ134-BK134</f>
        <v>6800</v>
      </c>
      <c r="BM134" s="99">
        <v>800</v>
      </c>
      <c r="BN134" s="113">
        <v>6800</v>
      </c>
      <c r="BO134" s="102">
        <f t="shared" ref="BO134:BO136" si="196">BL134+BM134-BN134</f>
        <v>800</v>
      </c>
      <c r="BP134" s="99">
        <v>800</v>
      </c>
      <c r="BQ134" s="113"/>
      <c r="BR134" s="102">
        <f t="shared" ref="BR134:BR136" si="197">BO134+BP134-BQ134</f>
        <v>1600</v>
      </c>
      <c r="BS134" s="99">
        <v>800</v>
      </c>
      <c r="BT134" s="113"/>
      <c r="BU134" s="102">
        <f t="shared" ref="BU134:BU136" si="198">BR134+BS134-BT134</f>
        <v>2400</v>
      </c>
      <c r="BV134" s="99">
        <v>800</v>
      </c>
      <c r="BW134" s="113"/>
      <c r="BX134" s="102">
        <f t="shared" ref="BX134:BX136" si="199">BU134+BV134-BW134</f>
        <v>3200</v>
      </c>
      <c r="BY134" s="99">
        <v>800</v>
      </c>
      <c r="BZ134" s="113"/>
      <c r="CA134" s="102">
        <f t="shared" ref="CA134:CA136" si="200">BX134+BY134-BZ134</f>
        <v>4000</v>
      </c>
      <c r="CB134" s="99">
        <v>800</v>
      </c>
      <c r="CC134" s="113"/>
      <c r="CD134" s="102">
        <f t="shared" ref="CD134:CD136" si="201">CA134+CB134-CC134</f>
        <v>4800</v>
      </c>
    </row>
    <row r="135" spans="1:82" x14ac:dyDescent="0.25">
      <c r="A135" s="41">
        <f>VLOOKUP(B135,справочник!$B$2:$E$322,4,FALSE)</f>
        <v>302</v>
      </c>
      <c r="B135" t="str">
        <f t="shared" si="178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79"/>
        <v>45</v>
      </c>
      <c r="I135" s="1">
        <f t="shared" si="128"/>
        <v>45000</v>
      </c>
      <c r="J135" s="17">
        <v>32000</v>
      </c>
      <c r="K135" s="17"/>
      <c r="L135" s="18">
        <f t="shared" si="180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1"/>
        <v>0</v>
      </c>
      <c r="Z135" s="96">
        <v>12</v>
      </c>
      <c r="AA135" s="96">
        <f t="shared" si="182"/>
        <v>9600</v>
      </c>
      <c r="AB135" s="96">
        <f t="shared" si="183"/>
        <v>22600</v>
      </c>
      <c r="AC135" s="99">
        <v>800</v>
      </c>
      <c r="AD135" s="98"/>
      <c r="AE135" s="102">
        <f t="shared" si="184"/>
        <v>23400</v>
      </c>
      <c r="AF135" s="99">
        <v>800</v>
      </c>
      <c r="AG135" s="98"/>
      <c r="AH135" s="102">
        <f t="shared" si="185"/>
        <v>24200</v>
      </c>
      <c r="AI135" s="99">
        <v>800</v>
      </c>
      <c r="AJ135" s="98"/>
      <c r="AK135" s="102">
        <f t="shared" si="186"/>
        <v>25000</v>
      </c>
      <c r="AL135" s="99">
        <v>800</v>
      </c>
      <c r="AM135" s="98"/>
      <c r="AN135" s="102">
        <f t="shared" si="187"/>
        <v>25800</v>
      </c>
      <c r="AO135" s="99">
        <v>800</v>
      </c>
      <c r="AP135" s="113"/>
      <c r="AQ135" s="102">
        <f t="shared" si="188"/>
        <v>26600</v>
      </c>
      <c r="AR135" s="99">
        <v>800</v>
      </c>
      <c r="AS135" s="113"/>
      <c r="AT135" s="102">
        <f t="shared" si="189"/>
        <v>27400</v>
      </c>
      <c r="AU135" s="99">
        <v>800</v>
      </c>
      <c r="AV135" s="113"/>
      <c r="AW135" s="102">
        <f t="shared" si="190"/>
        <v>28200</v>
      </c>
      <c r="AX135" s="99">
        <v>800</v>
      </c>
      <c r="AY135" s="113"/>
      <c r="AZ135" s="102">
        <f t="shared" si="191"/>
        <v>29000</v>
      </c>
      <c r="BA135" s="99">
        <v>800</v>
      </c>
      <c r="BB135" s="113"/>
      <c r="BC135" s="102">
        <f t="shared" si="192"/>
        <v>29800</v>
      </c>
      <c r="BD135" s="99">
        <v>800</v>
      </c>
      <c r="BE135" s="113"/>
      <c r="BF135" s="102">
        <f t="shared" si="193"/>
        <v>30600</v>
      </c>
      <c r="BG135" s="99">
        <v>800</v>
      </c>
      <c r="BH135" s="113"/>
      <c r="BI135" s="102">
        <f t="shared" si="194"/>
        <v>31400</v>
      </c>
      <c r="BJ135" s="99">
        <v>800</v>
      </c>
      <c r="BK135" s="113"/>
      <c r="BL135" s="102">
        <f t="shared" si="195"/>
        <v>32200</v>
      </c>
      <c r="BM135" s="99">
        <v>800</v>
      </c>
      <c r="BN135" s="113"/>
      <c r="BO135" s="102">
        <f t="shared" si="196"/>
        <v>33000</v>
      </c>
      <c r="BP135" s="99">
        <v>800</v>
      </c>
      <c r="BQ135" s="113"/>
      <c r="BR135" s="102">
        <f t="shared" si="197"/>
        <v>33800</v>
      </c>
      <c r="BS135" s="99">
        <v>800</v>
      </c>
      <c r="BT135" s="113"/>
      <c r="BU135" s="102">
        <f t="shared" si="198"/>
        <v>34600</v>
      </c>
      <c r="BV135" s="99">
        <v>800</v>
      </c>
      <c r="BW135" s="113"/>
      <c r="BX135" s="102">
        <f t="shared" si="199"/>
        <v>35400</v>
      </c>
      <c r="BY135" s="99">
        <v>800</v>
      </c>
      <c r="BZ135" s="113"/>
      <c r="CA135" s="102">
        <f t="shared" si="200"/>
        <v>36200</v>
      </c>
      <c r="CB135" s="99">
        <v>800</v>
      </c>
      <c r="CC135" s="113"/>
      <c r="CD135" s="102">
        <f t="shared" si="201"/>
        <v>37000</v>
      </c>
    </row>
    <row r="136" spans="1:82" x14ac:dyDescent="0.25">
      <c r="A136" s="41">
        <f>VLOOKUP(B136,справочник!$B$2:$E$322,4,FALSE)</f>
        <v>123</v>
      </c>
      <c r="B136" t="str">
        <f t="shared" si="178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79"/>
        <v>47</v>
      </c>
      <c r="I136" s="1">
        <f t="shared" si="128"/>
        <v>47000</v>
      </c>
      <c r="J136" s="17">
        <v>34000</v>
      </c>
      <c r="K136" s="17"/>
      <c r="L136" s="18">
        <f t="shared" si="180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81"/>
        <v>20000</v>
      </c>
      <c r="Z136" s="96">
        <v>12</v>
      </c>
      <c r="AA136" s="96">
        <f t="shared" si="182"/>
        <v>9600</v>
      </c>
      <c r="AB136" s="96">
        <f t="shared" si="183"/>
        <v>2600</v>
      </c>
      <c r="AC136" s="99">
        <v>800</v>
      </c>
      <c r="AD136" s="110">
        <v>5000</v>
      </c>
      <c r="AE136" s="102">
        <f t="shared" si="184"/>
        <v>-1600</v>
      </c>
      <c r="AF136" s="99">
        <v>800</v>
      </c>
      <c r="AG136" s="110"/>
      <c r="AH136" s="102">
        <f t="shared" si="185"/>
        <v>-800</v>
      </c>
      <c r="AI136" s="99">
        <v>800</v>
      </c>
      <c r="AJ136" s="110"/>
      <c r="AK136" s="102">
        <f t="shared" si="186"/>
        <v>0</v>
      </c>
      <c r="AL136" s="99">
        <v>800</v>
      </c>
      <c r="AM136" s="110"/>
      <c r="AN136" s="102">
        <f t="shared" si="187"/>
        <v>800</v>
      </c>
      <c r="AO136" s="99">
        <v>800</v>
      </c>
      <c r="AP136" s="115"/>
      <c r="AQ136" s="102">
        <f t="shared" si="188"/>
        <v>1600</v>
      </c>
      <c r="AR136" s="99">
        <v>800</v>
      </c>
      <c r="AS136" s="115"/>
      <c r="AT136" s="102">
        <f t="shared" si="189"/>
        <v>2400</v>
      </c>
      <c r="AU136" s="99">
        <v>800</v>
      </c>
      <c r="AV136" s="115"/>
      <c r="AW136" s="102">
        <f t="shared" si="190"/>
        <v>3200</v>
      </c>
      <c r="AX136" s="99">
        <v>800</v>
      </c>
      <c r="AY136" s="115"/>
      <c r="AZ136" s="102">
        <f t="shared" si="191"/>
        <v>4000</v>
      </c>
      <c r="BA136" s="99">
        <v>800</v>
      </c>
      <c r="BB136" s="115"/>
      <c r="BC136" s="102">
        <f t="shared" si="192"/>
        <v>4800</v>
      </c>
      <c r="BD136" s="99">
        <v>800</v>
      </c>
      <c r="BE136" s="115"/>
      <c r="BF136" s="102">
        <f t="shared" si="193"/>
        <v>5600</v>
      </c>
      <c r="BG136" s="99">
        <v>800</v>
      </c>
      <c r="BH136" s="115"/>
      <c r="BI136" s="102">
        <f t="shared" si="194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196"/>
        <v>-2000</v>
      </c>
      <c r="BP136" s="99">
        <v>800</v>
      </c>
      <c r="BQ136" s="115"/>
      <c r="BR136" s="102">
        <f t="shared" si="197"/>
        <v>-1200</v>
      </c>
      <c r="BS136" s="99">
        <v>800</v>
      </c>
      <c r="BT136" s="115"/>
      <c r="BU136" s="102">
        <f t="shared" si="198"/>
        <v>-400</v>
      </c>
      <c r="BV136" s="99">
        <v>800</v>
      </c>
      <c r="BW136" s="115"/>
      <c r="BX136" s="102">
        <f t="shared" si="199"/>
        <v>400</v>
      </c>
      <c r="BY136" s="99">
        <v>800</v>
      </c>
      <c r="BZ136" s="115"/>
      <c r="CA136" s="102">
        <f t="shared" si="200"/>
        <v>1200</v>
      </c>
      <c r="CB136" s="99">
        <v>800</v>
      </c>
      <c r="CC136" s="115"/>
      <c r="CD136" s="102">
        <f t="shared" si="201"/>
        <v>2000</v>
      </c>
    </row>
    <row r="137" spans="1:82" ht="25.5" x14ac:dyDescent="0.25">
      <c r="A137" s="41">
        <f>VLOOKUP(B137,справочник!$B$2:$E$322,4,FALSE)</f>
        <v>163</v>
      </c>
      <c r="B137" t="str">
        <f t="shared" si="178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79"/>
        <v>18</v>
      </c>
      <c r="I137" s="1">
        <f t="shared" si="128"/>
        <v>18000</v>
      </c>
      <c r="J137" s="17">
        <f>5000+4000</f>
        <v>9000</v>
      </c>
      <c r="K137" s="17"/>
      <c r="L137" s="18">
        <f t="shared" si="180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81"/>
        <v>6100</v>
      </c>
      <c r="Z137" s="96">
        <v>12</v>
      </c>
      <c r="AA137" s="96">
        <f t="shared" si="182"/>
        <v>9600</v>
      </c>
      <c r="AB137" s="96">
        <f t="shared" si="183"/>
        <v>12500</v>
      </c>
      <c r="AC137" s="99">
        <v>800</v>
      </c>
      <c r="AD137" s="110">
        <v>4000</v>
      </c>
      <c r="AE137" s="102">
        <f t="shared" si="184"/>
        <v>9300</v>
      </c>
      <c r="AF137" s="99">
        <v>800</v>
      </c>
      <c r="AG137" s="110"/>
      <c r="AH137" s="102">
        <f t="shared" si="185"/>
        <v>10100</v>
      </c>
      <c r="AI137" s="99">
        <v>800</v>
      </c>
      <c r="AJ137" s="110"/>
      <c r="AK137" s="102">
        <f t="shared" si="186"/>
        <v>10900</v>
      </c>
      <c r="AL137" s="99">
        <v>800</v>
      </c>
      <c r="AM137" s="110"/>
      <c r="AN137" s="102">
        <f t="shared" si="187"/>
        <v>11700</v>
      </c>
      <c r="AO137" s="99">
        <v>800</v>
      </c>
      <c r="AP137" s="115"/>
      <c r="AQ137" s="102">
        <f t="shared" si="188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  <c r="CB137" s="99">
        <v>800</v>
      </c>
      <c r="CC137" s="115"/>
      <c r="CD137" s="102">
        <f>CA137+CB137-CC137</f>
        <v>10800</v>
      </c>
    </row>
    <row r="138" spans="1:82" x14ac:dyDescent="0.25">
      <c r="A138" s="41">
        <f>VLOOKUP(B138,справочник!$B$2:$E$322,4,FALSE)</f>
        <v>110</v>
      </c>
      <c r="B138" t="str">
        <f t="shared" si="178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79"/>
        <v>42</v>
      </c>
      <c r="I138" s="1">
        <f t="shared" si="128"/>
        <v>42000</v>
      </c>
      <c r="J138" s="17">
        <v>23000</v>
      </c>
      <c r="K138" s="17"/>
      <c r="L138" s="18">
        <f t="shared" si="180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81"/>
        <v>16600</v>
      </c>
      <c r="Z138" s="96">
        <v>12</v>
      </c>
      <c r="AA138" s="96">
        <f t="shared" si="182"/>
        <v>9600</v>
      </c>
      <c r="AB138" s="96">
        <f t="shared" si="183"/>
        <v>12000</v>
      </c>
      <c r="AC138" s="99">
        <v>800</v>
      </c>
      <c r="AD138" s="110">
        <v>1800</v>
      </c>
      <c r="AE138" s="102">
        <f t="shared" si="184"/>
        <v>11000</v>
      </c>
      <c r="AF138" s="99">
        <v>800</v>
      </c>
      <c r="AG138" s="110"/>
      <c r="AH138" s="102">
        <f t="shared" si="185"/>
        <v>11800</v>
      </c>
      <c r="AI138" s="99">
        <v>800</v>
      </c>
      <c r="AJ138" s="110"/>
      <c r="AK138" s="102">
        <f t="shared" si="186"/>
        <v>12600</v>
      </c>
      <c r="AL138" s="99">
        <v>800</v>
      </c>
      <c r="AM138" s="110">
        <f>1000+2400</f>
        <v>3400</v>
      </c>
      <c r="AN138" s="102">
        <f t="shared" si="187"/>
        <v>10000</v>
      </c>
      <c r="AO138" s="99">
        <v>800</v>
      </c>
      <c r="AP138" s="115"/>
      <c r="AQ138" s="102">
        <f t="shared" si="188"/>
        <v>10800</v>
      </c>
      <c r="AR138" s="99">
        <v>800</v>
      </c>
      <c r="AS138" s="115"/>
      <c r="AT138" s="102">
        <f t="shared" si="189"/>
        <v>11600</v>
      </c>
      <c r="AU138" s="99">
        <v>800</v>
      </c>
      <c r="AV138" s="115"/>
      <c r="AW138" s="102">
        <f t="shared" ref="AW138" si="202">AT138+AU138-AV138</f>
        <v>12400</v>
      </c>
      <c r="AX138" s="99">
        <v>800</v>
      </c>
      <c r="AY138" s="115"/>
      <c r="AZ138" s="102">
        <f t="shared" ref="AZ138" si="203">AW138+AX138-AY138</f>
        <v>13200</v>
      </c>
      <c r="BA138" s="99">
        <v>800</v>
      </c>
      <c r="BB138" s="115"/>
      <c r="BC138" s="102">
        <f t="shared" ref="BC138" si="204">AZ138+BA138-BB138</f>
        <v>14000</v>
      </c>
      <c r="BD138" s="99">
        <v>800</v>
      </c>
      <c r="BE138" s="115">
        <f>1600+1600</f>
        <v>3200</v>
      </c>
      <c r="BF138" s="102">
        <f t="shared" ref="BF138" si="205">BC138+BD138-BE138</f>
        <v>11600</v>
      </c>
      <c r="BG138" s="99">
        <v>800</v>
      </c>
      <c r="BH138" s="115"/>
      <c r="BI138" s="102">
        <f t="shared" ref="BI138" si="206">BF138+BG138-BH138</f>
        <v>12400</v>
      </c>
      <c r="BJ138" s="99">
        <v>800</v>
      </c>
      <c r="BK138" s="115">
        <v>1600</v>
      </c>
      <c r="BL138" s="102">
        <f t="shared" ref="BL138" si="207">BI138+BJ138-BK138</f>
        <v>11600</v>
      </c>
      <c r="BM138" s="99">
        <v>800</v>
      </c>
      <c r="BN138" s="115"/>
      <c r="BO138" s="102">
        <f t="shared" ref="BO138" si="208">BL138+BM138-BN138</f>
        <v>12400</v>
      </c>
      <c r="BP138" s="99">
        <v>800</v>
      </c>
      <c r="BQ138" s="115">
        <v>1600</v>
      </c>
      <c r="BR138" s="102">
        <f t="shared" ref="BR138" si="209">BO138+BP138-BQ138</f>
        <v>11600</v>
      </c>
      <c r="BS138" s="99">
        <v>800</v>
      </c>
      <c r="BT138" s="115">
        <f>2000+2400+2000</f>
        <v>6400</v>
      </c>
      <c r="BU138" s="102">
        <f t="shared" ref="BU138" si="210">BR138+BS138-BT138</f>
        <v>6000</v>
      </c>
      <c r="BV138" s="99">
        <v>800</v>
      </c>
      <c r="BW138" s="115">
        <f>1000+1600</f>
        <v>2600</v>
      </c>
      <c r="BX138" s="102">
        <f t="shared" ref="BX138" si="211">BU138+BV138-BW138</f>
        <v>4200</v>
      </c>
      <c r="BY138" s="99">
        <v>800</v>
      </c>
      <c r="BZ138" s="115"/>
      <c r="CA138" s="102">
        <f t="shared" ref="CA138" si="212">BX138+BY138-BZ138</f>
        <v>5000</v>
      </c>
      <c r="CB138" s="99">
        <v>800</v>
      </c>
      <c r="CC138" s="115"/>
      <c r="CD138" s="102">
        <f t="shared" ref="CD138" si="213">CA138+CB138-CC138</f>
        <v>5800</v>
      </c>
    </row>
    <row r="139" spans="1:82" ht="25.5" x14ac:dyDescent="0.25">
      <c r="A139" s="41" t="e">
        <f>VLOOKUP(B139,справочник!$B$2:$E$322,4,FALSE)</f>
        <v>#N/A</v>
      </c>
      <c r="B139" t="str">
        <f t="shared" si="178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79"/>
        <v>42</v>
      </c>
      <c r="I139" s="1">
        <f t="shared" si="128"/>
        <v>42000</v>
      </c>
      <c r="J139" s="17">
        <f>25000</f>
        <v>25000</v>
      </c>
      <c r="K139" s="17"/>
      <c r="L139" s="18">
        <f t="shared" si="180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81"/>
        <v>14400</v>
      </c>
      <c r="Z139" s="96">
        <v>12</v>
      </c>
      <c r="AA139" s="96">
        <f t="shared" si="182"/>
        <v>9600</v>
      </c>
      <c r="AB139" s="96">
        <f t="shared" si="183"/>
        <v>12200</v>
      </c>
      <c r="AC139" s="99">
        <v>800</v>
      </c>
      <c r="AD139" s="110"/>
      <c r="AE139" s="102">
        <f t="shared" si="184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  <c r="CB139" s="99">
        <v>800</v>
      </c>
      <c r="CC139" s="115"/>
      <c r="CD139" s="102">
        <f>CA139+CB139-CC139</f>
        <v>17000</v>
      </c>
    </row>
    <row r="140" spans="1:82" x14ac:dyDescent="0.25">
      <c r="A140" s="41">
        <f>VLOOKUP(B140,справочник!$B$2:$E$322,4,FALSE)</f>
        <v>190</v>
      </c>
      <c r="B140" t="str">
        <f t="shared" si="178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79"/>
        <v>31</v>
      </c>
      <c r="I140" s="1">
        <f t="shared" ref="I140:I186" si="214">H140*1000</f>
        <v>31000</v>
      </c>
      <c r="J140" s="17">
        <v>15000</v>
      </c>
      <c r="K140" s="17"/>
      <c r="L140" s="18">
        <f t="shared" si="180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81"/>
        <v>800</v>
      </c>
      <c r="Z140" s="96">
        <v>12</v>
      </c>
      <c r="AA140" s="96">
        <f t="shared" si="182"/>
        <v>9600</v>
      </c>
      <c r="AB140" s="96">
        <f t="shared" si="183"/>
        <v>24800</v>
      </c>
      <c r="AC140" s="99">
        <v>800</v>
      </c>
      <c r="AD140" s="110"/>
      <c r="AE140" s="102">
        <f t="shared" si="184"/>
        <v>25600</v>
      </c>
      <c r="AF140" s="99">
        <v>800</v>
      </c>
      <c r="AG140" s="110"/>
      <c r="AH140" s="102">
        <f t="shared" si="185"/>
        <v>26400</v>
      </c>
      <c r="AI140" s="99">
        <v>800</v>
      </c>
      <c r="AJ140" s="110"/>
      <c r="AK140" s="102">
        <f t="shared" ref="AK140:AK152" si="215">AH140+AI140-AJ140</f>
        <v>27200</v>
      </c>
      <c r="AL140" s="99">
        <v>800</v>
      </c>
      <c r="AM140" s="110"/>
      <c r="AN140" s="102">
        <f t="shared" ref="AN140:AN152" si="216">AK140+AL140-AM140</f>
        <v>28000</v>
      </c>
      <c r="AO140" s="99">
        <v>800</v>
      </c>
      <c r="AP140" s="115"/>
      <c r="AQ140" s="102">
        <f t="shared" ref="AQ140:AQ152" si="217">AN140+AO140-AP140</f>
        <v>28800</v>
      </c>
      <c r="AR140" s="99">
        <v>800</v>
      </c>
      <c r="AS140" s="115"/>
      <c r="AT140" s="102">
        <f t="shared" ref="AT140:AT152" si="218">AQ140+AR140-AS140</f>
        <v>29600</v>
      </c>
      <c r="AU140" s="99">
        <v>800</v>
      </c>
      <c r="AV140" s="115"/>
      <c r="AW140" s="102">
        <f t="shared" ref="AW140:AW152" si="219">AT140+AU140-AV140</f>
        <v>30400</v>
      </c>
      <c r="AX140" s="99">
        <v>800</v>
      </c>
      <c r="AY140" s="115">
        <v>5000</v>
      </c>
      <c r="AZ140" s="102">
        <f t="shared" ref="AZ140:AZ152" si="220">AW140+AX140-AY140</f>
        <v>26200</v>
      </c>
      <c r="BA140" s="99">
        <v>800</v>
      </c>
      <c r="BB140" s="115"/>
      <c r="BC140" s="102">
        <f t="shared" ref="BC140:BC152" si="221">AZ140+BA140-BB140</f>
        <v>27000</v>
      </c>
      <c r="BD140" s="99">
        <v>800</v>
      </c>
      <c r="BE140" s="115"/>
      <c r="BF140" s="102">
        <f t="shared" ref="BF140:BF152" si="222">BC140+BD140-BE140</f>
        <v>27800</v>
      </c>
      <c r="BG140" s="99">
        <v>800</v>
      </c>
      <c r="BH140" s="115"/>
      <c r="BI140" s="102">
        <f t="shared" ref="BI140:BI141" si="223">BF140+BG140-BH140</f>
        <v>28600</v>
      </c>
      <c r="BJ140" s="99">
        <v>800</v>
      </c>
      <c r="BK140" s="115"/>
      <c r="BL140" s="102">
        <f t="shared" ref="BL140:BL141" si="224">BI140+BJ140-BK140</f>
        <v>29400</v>
      </c>
      <c r="BM140" s="99">
        <v>800</v>
      </c>
      <c r="BN140" s="115"/>
      <c r="BO140" s="102">
        <f t="shared" ref="BO140:BO141" si="225">BL140+BM140-BN140</f>
        <v>30200</v>
      </c>
      <c r="BP140" s="99">
        <v>800</v>
      </c>
      <c r="BQ140" s="115"/>
      <c r="BR140" s="102">
        <f t="shared" ref="BR140:BR141" si="226">BO140+BP140-BQ140</f>
        <v>31000</v>
      </c>
      <c r="BS140" s="99">
        <v>800</v>
      </c>
      <c r="BT140" s="115"/>
      <c r="BU140" s="102">
        <f t="shared" ref="BU140:BU141" si="227">BR140+BS140-BT140</f>
        <v>31800</v>
      </c>
      <c r="BV140" s="99">
        <v>800</v>
      </c>
      <c r="BW140" s="115"/>
      <c r="BX140" s="102">
        <f t="shared" ref="BX140:BX141" si="228">BU140+BV140-BW140</f>
        <v>32600</v>
      </c>
      <c r="BY140" s="99">
        <v>800</v>
      </c>
      <c r="BZ140" s="115"/>
      <c r="CA140" s="102">
        <f t="shared" ref="CA140:CA141" si="229">BX140+BY140-BZ140</f>
        <v>33400</v>
      </c>
      <c r="CB140" s="99">
        <v>800</v>
      </c>
      <c r="CC140" s="115"/>
      <c r="CD140" s="102">
        <f t="shared" ref="CD140:CD141" si="230">CA140+CB140-CC140</f>
        <v>34200</v>
      </c>
    </row>
    <row r="141" spans="1:82" x14ac:dyDescent="0.25">
      <c r="A141" s="41" t="e">
        <f>VLOOKUP(B141,справочник!$B$2:$E$322,4,FALSE)</f>
        <v>#N/A</v>
      </c>
      <c r="B141" t="str">
        <f t="shared" si="178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79"/>
        <v>55</v>
      </c>
      <c r="I141" s="1">
        <f t="shared" si="214"/>
        <v>55000</v>
      </c>
      <c r="J141" s="17">
        <f>1000+49000</f>
        <v>50000</v>
      </c>
      <c r="K141" s="17"/>
      <c r="L141" s="18">
        <f t="shared" si="180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81"/>
        <v>11600</v>
      </c>
      <c r="Z141" s="96">
        <v>12</v>
      </c>
      <c r="AA141" s="96">
        <f t="shared" si="182"/>
        <v>9600</v>
      </c>
      <c r="AB141" s="96">
        <f t="shared" si="183"/>
        <v>3000</v>
      </c>
      <c r="AC141" s="99">
        <v>800</v>
      </c>
      <c r="AD141" s="111">
        <v>800</v>
      </c>
      <c r="AE141" s="102">
        <f t="shared" si="184"/>
        <v>3000</v>
      </c>
      <c r="AF141" s="99">
        <v>800</v>
      </c>
      <c r="AG141" s="111"/>
      <c r="AH141" s="102">
        <f t="shared" si="185"/>
        <v>3800</v>
      </c>
      <c r="AI141" s="99">
        <v>800</v>
      </c>
      <c r="AJ141" s="111">
        <v>1600</v>
      </c>
      <c r="AK141" s="102">
        <f t="shared" si="215"/>
        <v>3000</v>
      </c>
      <c r="AL141" s="99">
        <v>800</v>
      </c>
      <c r="AM141" s="111">
        <f>3000+800</f>
        <v>3800</v>
      </c>
      <c r="AN141" s="102">
        <f t="shared" si="216"/>
        <v>0</v>
      </c>
      <c r="AO141" s="99">
        <v>800</v>
      </c>
      <c r="AP141" s="111"/>
      <c r="AQ141" s="102">
        <f t="shared" si="217"/>
        <v>800</v>
      </c>
      <c r="AR141" s="99">
        <v>800</v>
      </c>
      <c r="AS141" s="111">
        <v>1600</v>
      </c>
      <c r="AT141" s="102">
        <f t="shared" si="218"/>
        <v>0</v>
      </c>
      <c r="AU141" s="99">
        <v>800</v>
      </c>
      <c r="AV141" s="111"/>
      <c r="AW141" s="102">
        <f t="shared" si="219"/>
        <v>800</v>
      </c>
      <c r="AX141" s="99">
        <v>800</v>
      </c>
      <c r="AY141" s="111">
        <v>1600</v>
      </c>
      <c r="AZ141" s="102">
        <f t="shared" si="220"/>
        <v>0</v>
      </c>
      <c r="BA141" s="99">
        <v>800</v>
      </c>
      <c r="BB141" s="111"/>
      <c r="BC141" s="102">
        <f t="shared" si="221"/>
        <v>800</v>
      </c>
      <c r="BD141" s="99">
        <v>800</v>
      </c>
      <c r="BE141" s="111">
        <v>1600</v>
      </c>
      <c r="BF141" s="102">
        <f t="shared" si="222"/>
        <v>0</v>
      </c>
      <c r="BG141" s="99">
        <v>800</v>
      </c>
      <c r="BH141" s="111"/>
      <c r="BI141" s="102">
        <f t="shared" si="223"/>
        <v>800</v>
      </c>
      <c r="BJ141" s="99">
        <v>800</v>
      </c>
      <c r="BK141" s="111">
        <v>1600</v>
      </c>
      <c r="BL141" s="102">
        <f t="shared" si="224"/>
        <v>0</v>
      </c>
      <c r="BM141" s="99">
        <v>800</v>
      </c>
      <c r="BN141" s="111"/>
      <c r="BO141" s="102">
        <f t="shared" si="225"/>
        <v>800</v>
      </c>
      <c r="BP141" s="99">
        <v>800</v>
      </c>
      <c r="BQ141" s="111"/>
      <c r="BR141" s="102">
        <f t="shared" si="226"/>
        <v>1600</v>
      </c>
      <c r="BS141" s="99">
        <v>800</v>
      </c>
      <c r="BT141" s="111">
        <v>2400</v>
      </c>
      <c r="BU141" s="102">
        <f t="shared" si="227"/>
        <v>0</v>
      </c>
      <c r="BV141" s="99">
        <v>800</v>
      </c>
      <c r="BW141" s="111">
        <v>2400</v>
      </c>
      <c r="BX141" s="102">
        <f t="shared" si="228"/>
        <v>-1600</v>
      </c>
      <c r="BY141" s="99">
        <v>800</v>
      </c>
      <c r="BZ141" s="111"/>
      <c r="CA141" s="102">
        <f t="shared" si="229"/>
        <v>-800</v>
      </c>
      <c r="CB141" s="99">
        <v>800</v>
      </c>
      <c r="CC141" s="111"/>
      <c r="CD141" s="102">
        <f t="shared" si="230"/>
        <v>0</v>
      </c>
    </row>
    <row r="142" spans="1:82" x14ac:dyDescent="0.25">
      <c r="A142" s="41">
        <f>VLOOKUP(B142,справочник!$B$2:$E$322,4,FALSE)</f>
        <v>133</v>
      </c>
      <c r="B142" t="str">
        <f t="shared" si="178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79"/>
        <v>45</v>
      </c>
      <c r="I142" s="1">
        <f t="shared" si="214"/>
        <v>45000</v>
      </c>
      <c r="J142" s="17">
        <v>41000</v>
      </c>
      <c r="K142" s="17">
        <v>4000</v>
      </c>
      <c r="L142" s="18">
        <f t="shared" si="180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81"/>
        <v>9000</v>
      </c>
      <c r="Z142" s="96">
        <v>12</v>
      </c>
      <c r="AA142" s="96">
        <f t="shared" si="182"/>
        <v>9600</v>
      </c>
      <c r="AB142" s="96">
        <f t="shared" si="183"/>
        <v>600</v>
      </c>
      <c r="AC142" s="99">
        <v>800</v>
      </c>
      <c r="AD142" s="110">
        <v>800</v>
      </c>
      <c r="AE142" s="102">
        <f t="shared" si="184"/>
        <v>600</v>
      </c>
      <c r="AF142" s="99">
        <v>800</v>
      </c>
      <c r="AG142" s="110">
        <v>800</v>
      </c>
      <c r="AH142" s="102">
        <f t="shared" si="185"/>
        <v>600</v>
      </c>
      <c r="AI142" s="99">
        <v>800</v>
      </c>
      <c r="AJ142" s="110"/>
      <c r="AK142" s="102">
        <f t="shared" si="215"/>
        <v>1400</v>
      </c>
      <c r="AL142" s="99">
        <v>800</v>
      </c>
      <c r="AM142" s="110">
        <v>1400</v>
      </c>
      <c r="AN142" s="102">
        <f t="shared" si="216"/>
        <v>800</v>
      </c>
      <c r="AO142" s="99">
        <v>800</v>
      </c>
      <c r="AP142" s="115"/>
      <c r="AQ142" s="102">
        <f t="shared" si="217"/>
        <v>1600</v>
      </c>
      <c r="AR142" s="99">
        <v>800</v>
      </c>
      <c r="AS142" s="115"/>
      <c r="AT142" s="102">
        <f t="shared" si="218"/>
        <v>2400</v>
      </c>
      <c r="AU142" s="99">
        <v>800</v>
      </c>
      <c r="AV142" s="115">
        <v>1600</v>
      </c>
      <c r="AW142" s="102">
        <f t="shared" si="219"/>
        <v>1600</v>
      </c>
      <c r="AX142" s="99">
        <v>800</v>
      </c>
      <c r="AY142" s="115">
        <v>1600</v>
      </c>
      <c r="AZ142" s="102">
        <f t="shared" si="220"/>
        <v>800</v>
      </c>
      <c r="BA142" s="99">
        <v>800</v>
      </c>
      <c r="BB142" s="115"/>
      <c r="BC142" s="102">
        <f t="shared" si="221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  <c r="CB142" s="99">
        <v>800</v>
      </c>
      <c r="CC142" s="115"/>
      <c r="CD142" s="102">
        <f>CA142+CB142-CC142</f>
        <v>1610.48</v>
      </c>
    </row>
    <row r="143" spans="1:82" x14ac:dyDescent="0.25">
      <c r="A143" s="41">
        <f>VLOOKUP(B143,справочник!$B$2:$E$322,4,FALSE)</f>
        <v>202</v>
      </c>
      <c r="B143" t="str">
        <f t="shared" si="178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79"/>
        <v>42</v>
      </c>
      <c r="I143" s="1">
        <f t="shared" si="214"/>
        <v>42000</v>
      </c>
      <c r="J143" s="17">
        <v>18000</v>
      </c>
      <c r="K143" s="17"/>
      <c r="L143" s="18">
        <f t="shared" si="180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1"/>
        <v>0</v>
      </c>
      <c r="Z143" s="96">
        <v>12</v>
      </c>
      <c r="AA143" s="96">
        <f t="shared" si="182"/>
        <v>9600</v>
      </c>
      <c r="AB143" s="96">
        <f t="shared" si="183"/>
        <v>33600</v>
      </c>
      <c r="AC143" s="99">
        <v>800</v>
      </c>
      <c r="AD143" s="98"/>
      <c r="AE143" s="102">
        <f t="shared" si="184"/>
        <v>34400</v>
      </c>
      <c r="AF143" s="99">
        <v>800</v>
      </c>
      <c r="AG143" s="98"/>
      <c r="AH143" s="102">
        <f t="shared" si="185"/>
        <v>35200</v>
      </c>
      <c r="AI143" s="99">
        <v>800</v>
      </c>
      <c r="AJ143" s="98"/>
      <c r="AK143" s="102">
        <f t="shared" si="215"/>
        <v>36000</v>
      </c>
      <c r="AL143" s="99">
        <v>800</v>
      </c>
      <c r="AM143" s="98"/>
      <c r="AN143" s="102">
        <f t="shared" si="216"/>
        <v>36800</v>
      </c>
      <c r="AO143" s="99">
        <v>800</v>
      </c>
      <c r="AP143" s="113"/>
      <c r="AQ143" s="102">
        <f t="shared" si="217"/>
        <v>37600</v>
      </c>
      <c r="AR143" s="99">
        <v>800</v>
      </c>
      <c r="AS143" s="113"/>
      <c r="AT143" s="102">
        <f t="shared" si="218"/>
        <v>38400</v>
      </c>
      <c r="AU143" s="99">
        <v>800</v>
      </c>
      <c r="AV143" s="113"/>
      <c r="AW143" s="102">
        <f t="shared" si="219"/>
        <v>39200</v>
      </c>
      <c r="AX143" s="99">
        <v>800</v>
      </c>
      <c r="AY143" s="113"/>
      <c r="AZ143" s="102">
        <f t="shared" si="220"/>
        <v>40000</v>
      </c>
      <c r="BA143" s="99">
        <v>800</v>
      </c>
      <c r="BB143" s="113"/>
      <c r="BC143" s="102">
        <f t="shared" si="221"/>
        <v>40800</v>
      </c>
      <c r="BD143" s="99">
        <v>800</v>
      </c>
      <c r="BE143" s="113"/>
      <c r="BF143" s="102">
        <f t="shared" si="222"/>
        <v>41600</v>
      </c>
      <c r="BG143" s="99">
        <v>800</v>
      </c>
      <c r="BH143" s="113"/>
      <c r="BI143" s="102">
        <f t="shared" ref="BI143:BI152" si="231">BF143+BG143-BH143</f>
        <v>42400</v>
      </c>
      <c r="BJ143" s="99">
        <v>800</v>
      </c>
      <c r="BK143" s="113"/>
      <c r="BL143" s="102">
        <f t="shared" ref="BL143:BL152" si="232">BI143+BJ143-BK143</f>
        <v>43200</v>
      </c>
      <c r="BM143" s="99">
        <v>800</v>
      </c>
      <c r="BN143" s="113"/>
      <c r="BO143" s="102">
        <f t="shared" ref="BO143:BO152" si="233">BL143+BM143-BN143</f>
        <v>44000</v>
      </c>
      <c r="BP143" s="99">
        <v>800</v>
      </c>
      <c r="BQ143" s="113"/>
      <c r="BR143" s="102">
        <f t="shared" ref="BR143:BR152" si="234">BO143+BP143-BQ143</f>
        <v>44800</v>
      </c>
      <c r="BS143" s="99">
        <v>800</v>
      </c>
      <c r="BT143" s="113"/>
      <c r="BU143" s="102">
        <f t="shared" ref="BU143:BU152" si="235">BR143+BS143-BT143</f>
        <v>45600</v>
      </c>
      <c r="BV143" s="99">
        <v>800</v>
      </c>
      <c r="BW143" s="113"/>
      <c r="BX143" s="102">
        <f t="shared" ref="BX143" si="236">BU143+BV143-BW143</f>
        <v>46400</v>
      </c>
      <c r="BY143" s="99">
        <v>800</v>
      </c>
      <c r="BZ143" s="113"/>
      <c r="CA143" s="102">
        <f t="shared" ref="CA143" si="237">BX143+BY143-BZ143</f>
        <v>47200</v>
      </c>
      <c r="CB143" s="99">
        <v>800</v>
      </c>
      <c r="CC143" s="113"/>
      <c r="CD143" s="102">
        <f t="shared" ref="CD143" si="238">CA143+CB143-CC143</f>
        <v>48000</v>
      </c>
    </row>
    <row r="144" spans="1:82" ht="38.25" x14ac:dyDescent="0.25">
      <c r="A144" s="41" t="e">
        <f>VLOOKUP(B144,справочник!$B$2:$E$322,4,FALSE)</f>
        <v>#N/A</v>
      </c>
      <c r="B144" t="str">
        <f t="shared" si="178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79"/>
        <v>17</v>
      </c>
      <c r="I144" s="1">
        <f t="shared" si="214"/>
        <v>17000</v>
      </c>
      <c r="J144" s="17"/>
      <c r="K144" s="17"/>
      <c r="L144" s="18">
        <f t="shared" si="180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1"/>
        <v>0</v>
      </c>
      <c r="Z144" s="96">
        <v>12</v>
      </c>
      <c r="AA144" s="96">
        <f t="shared" si="182"/>
        <v>9600</v>
      </c>
      <c r="AB144" s="96">
        <f t="shared" si="183"/>
        <v>26600</v>
      </c>
      <c r="AC144" s="99">
        <v>800</v>
      </c>
      <c r="AD144" s="98"/>
      <c r="AE144" s="102">
        <f t="shared" si="184"/>
        <v>27400</v>
      </c>
      <c r="AF144" s="99">
        <v>800</v>
      </c>
      <c r="AG144" s="98"/>
      <c r="AH144" s="102">
        <f t="shared" si="185"/>
        <v>28200</v>
      </c>
      <c r="AI144" s="99">
        <v>800</v>
      </c>
      <c r="AJ144" s="98"/>
      <c r="AK144" s="102">
        <f t="shared" si="215"/>
        <v>29000</v>
      </c>
      <c r="AL144" s="99">
        <v>800</v>
      </c>
      <c r="AM144" s="98"/>
      <c r="AN144" s="102">
        <f t="shared" si="216"/>
        <v>29800</v>
      </c>
      <c r="AO144" s="99">
        <v>800</v>
      </c>
      <c r="AP144" s="113"/>
      <c r="AQ144" s="102">
        <f t="shared" si="217"/>
        <v>30600</v>
      </c>
      <c r="AR144" s="99">
        <v>800</v>
      </c>
      <c r="AS144" s="113"/>
      <c r="AT144" s="102">
        <f t="shared" si="218"/>
        <v>31400</v>
      </c>
      <c r="AU144" s="99">
        <v>800</v>
      </c>
      <c r="AV144" s="113"/>
      <c r="AW144" s="102">
        <f t="shared" si="219"/>
        <v>32200</v>
      </c>
      <c r="AX144" s="99">
        <v>800</v>
      </c>
      <c r="AY144" s="113"/>
      <c r="AZ144" s="102">
        <f t="shared" si="220"/>
        <v>33000</v>
      </c>
      <c r="BA144" s="99">
        <v>800</v>
      </c>
      <c r="BB144" s="113"/>
      <c r="BC144" s="102">
        <f t="shared" si="221"/>
        <v>33800</v>
      </c>
      <c r="BD144" s="99">
        <v>800</v>
      </c>
      <c r="BE144" s="113"/>
      <c r="BF144" s="102">
        <f t="shared" si="222"/>
        <v>34600</v>
      </c>
      <c r="BG144" s="99">
        <v>800</v>
      </c>
      <c r="BH144" s="113"/>
      <c r="BI144" s="102">
        <f t="shared" si="231"/>
        <v>35400</v>
      </c>
      <c r="BJ144" s="99">
        <v>800</v>
      </c>
      <c r="BK144" s="113"/>
      <c r="BL144" s="102">
        <f t="shared" si="232"/>
        <v>36200</v>
      </c>
      <c r="BM144" s="99">
        <v>800</v>
      </c>
      <c r="BN144" s="113"/>
      <c r="BO144" s="102">
        <f t="shared" si="233"/>
        <v>37000</v>
      </c>
      <c r="BP144" s="99">
        <v>800</v>
      </c>
      <c r="BQ144" s="113">
        <v>1600</v>
      </c>
      <c r="BR144" s="102">
        <f t="shared" si="234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  <c r="CB144" s="99">
        <v>800</v>
      </c>
      <c r="CC144" s="113"/>
      <c r="CD144" s="102">
        <f>CA144+CB144-CC144</f>
        <v>36200</v>
      </c>
    </row>
    <row r="145" spans="1:82" x14ac:dyDescent="0.25">
      <c r="A145" s="41">
        <f>VLOOKUP(B145,справочник!$B$2:$E$322,4,FALSE)</f>
        <v>289</v>
      </c>
      <c r="B145" t="str">
        <f t="shared" si="178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79"/>
        <v>12</v>
      </c>
      <c r="I145" s="1">
        <f t="shared" si="214"/>
        <v>12000</v>
      </c>
      <c r="J145" s="17">
        <v>3000</v>
      </c>
      <c r="K145" s="17"/>
      <c r="L145" s="18">
        <f t="shared" si="180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81"/>
        <v>10000</v>
      </c>
      <c r="Z145" s="96">
        <v>12</v>
      </c>
      <c r="AA145" s="96">
        <f t="shared" si="182"/>
        <v>9600</v>
      </c>
      <c r="AB145" s="96">
        <f t="shared" si="183"/>
        <v>8600</v>
      </c>
      <c r="AC145" s="99">
        <v>800</v>
      </c>
      <c r="AD145" s="98"/>
      <c r="AE145" s="102">
        <f t="shared" si="184"/>
        <v>9400</v>
      </c>
      <c r="AF145" s="99">
        <v>800</v>
      </c>
      <c r="AG145" s="98"/>
      <c r="AH145" s="102">
        <f t="shared" si="185"/>
        <v>10200</v>
      </c>
      <c r="AI145" s="99">
        <v>800</v>
      </c>
      <c r="AJ145" s="98">
        <v>5000</v>
      </c>
      <c r="AK145" s="102">
        <f t="shared" si="215"/>
        <v>6000</v>
      </c>
      <c r="AL145" s="99">
        <v>800</v>
      </c>
      <c r="AM145" s="98"/>
      <c r="AN145" s="102">
        <f t="shared" si="216"/>
        <v>6800</v>
      </c>
      <c r="AO145" s="99">
        <v>800</v>
      </c>
      <c r="AP145" s="113">
        <v>6800</v>
      </c>
      <c r="AQ145" s="102">
        <f t="shared" si="217"/>
        <v>800</v>
      </c>
      <c r="AR145" s="99">
        <v>800</v>
      </c>
      <c r="AS145" s="113"/>
      <c r="AT145" s="102">
        <f t="shared" si="218"/>
        <v>1600</v>
      </c>
      <c r="AU145" s="99">
        <v>800</v>
      </c>
      <c r="AV145" s="113">
        <f>1600+4000</f>
        <v>5600</v>
      </c>
      <c r="AW145" s="102">
        <f t="shared" si="219"/>
        <v>-3200</v>
      </c>
      <c r="AX145" s="99">
        <v>800</v>
      </c>
      <c r="AY145" s="113"/>
      <c r="AZ145" s="102">
        <f t="shared" si="220"/>
        <v>-2400</v>
      </c>
      <c r="BA145" s="99">
        <v>800</v>
      </c>
      <c r="BB145" s="113"/>
      <c r="BC145" s="102">
        <f t="shared" si="221"/>
        <v>-1600</v>
      </c>
      <c r="BD145" s="99">
        <v>800</v>
      </c>
      <c r="BE145" s="113"/>
      <c r="BF145" s="102">
        <f t="shared" si="222"/>
        <v>-800</v>
      </c>
      <c r="BG145" s="99">
        <v>800</v>
      </c>
      <c r="BH145" s="113"/>
      <c r="BI145" s="102">
        <f t="shared" si="231"/>
        <v>0</v>
      </c>
      <c r="BJ145" s="99">
        <v>800</v>
      </c>
      <c r="BK145" s="113"/>
      <c r="BL145" s="102">
        <f t="shared" si="232"/>
        <v>800</v>
      </c>
      <c r="BM145" s="99">
        <v>800</v>
      </c>
      <c r="BN145" s="113">
        <v>5600</v>
      </c>
      <c r="BO145" s="102">
        <f t="shared" si="233"/>
        <v>-4000</v>
      </c>
      <c r="BP145" s="99">
        <v>800</v>
      </c>
      <c r="BQ145" s="113"/>
      <c r="BR145" s="102">
        <f t="shared" si="234"/>
        <v>-3200</v>
      </c>
      <c r="BS145" s="99">
        <v>800</v>
      </c>
      <c r="BT145" s="113"/>
      <c r="BU145" s="102">
        <f t="shared" si="235"/>
        <v>-2400</v>
      </c>
      <c r="BV145" s="99">
        <v>800</v>
      </c>
      <c r="BW145" s="113"/>
      <c r="BX145" s="102">
        <f t="shared" ref="BX145:BX152" si="239">BU145+BV145-BW145</f>
        <v>-1600</v>
      </c>
      <c r="BY145" s="99">
        <v>800</v>
      </c>
      <c r="BZ145" s="113"/>
      <c r="CA145" s="102">
        <f t="shared" ref="CA145:CA152" si="240">BX145+BY145-BZ145</f>
        <v>-800</v>
      </c>
      <c r="CB145" s="99">
        <v>800</v>
      </c>
      <c r="CC145" s="113">
        <v>4800</v>
      </c>
      <c r="CD145" s="102">
        <f t="shared" ref="CD145:CD152" si="241">CA145+CB145-CC145</f>
        <v>-4800</v>
      </c>
    </row>
    <row r="146" spans="1:82" x14ac:dyDescent="0.25">
      <c r="A146" s="41">
        <f>VLOOKUP(B146,справочник!$B$2:$E$322,4,FALSE)</f>
        <v>143</v>
      </c>
      <c r="B146" t="str">
        <f t="shared" si="178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79"/>
        <v>50</v>
      </c>
      <c r="I146" s="1">
        <f t="shared" si="214"/>
        <v>50000</v>
      </c>
      <c r="J146" s="17">
        <v>37000</v>
      </c>
      <c r="K146" s="17"/>
      <c r="L146" s="18">
        <f t="shared" si="180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81"/>
        <v>10100</v>
      </c>
      <c r="Z146" s="96">
        <v>12</v>
      </c>
      <c r="AA146" s="96">
        <f t="shared" si="182"/>
        <v>9600</v>
      </c>
      <c r="AB146" s="96">
        <f t="shared" si="183"/>
        <v>12500</v>
      </c>
      <c r="AC146" s="99">
        <v>800</v>
      </c>
      <c r="AD146" s="98"/>
      <c r="AE146" s="102">
        <f t="shared" si="184"/>
        <v>13300</v>
      </c>
      <c r="AF146" s="99">
        <v>800</v>
      </c>
      <c r="AG146" s="98"/>
      <c r="AH146" s="102">
        <f t="shared" si="185"/>
        <v>14100</v>
      </c>
      <c r="AI146" s="99">
        <v>800</v>
      </c>
      <c r="AJ146" s="98">
        <v>2400</v>
      </c>
      <c r="AK146" s="102">
        <f t="shared" si="215"/>
        <v>12500</v>
      </c>
      <c r="AL146" s="99">
        <v>800</v>
      </c>
      <c r="AM146" s="98"/>
      <c r="AN146" s="102">
        <f t="shared" si="216"/>
        <v>13300</v>
      </c>
      <c r="AO146" s="99">
        <v>800</v>
      </c>
      <c r="AP146" s="113"/>
      <c r="AQ146" s="102">
        <f t="shared" si="217"/>
        <v>14100</v>
      </c>
      <c r="AR146" s="99">
        <v>800</v>
      </c>
      <c r="AS146" s="113">
        <v>2400</v>
      </c>
      <c r="AT146" s="102">
        <f t="shared" si="218"/>
        <v>12500</v>
      </c>
      <c r="AU146" s="99">
        <v>800</v>
      </c>
      <c r="AV146" s="113"/>
      <c r="AW146" s="102">
        <f t="shared" si="219"/>
        <v>13300</v>
      </c>
      <c r="AX146" s="99">
        <v>800</v>
      </c>
      <c r="AY146" s="113"/>
      <c r="AZ146" s="102">
        <f t="shared" si="220"/>
        <v>14100</v>
      </c>
      <c r="BA146" s="99">
        <v>800</v>
      </c>
      <c r="BB146" s="113"/>
      <c r="BC146" s="102">
        <f t="shared" si="221"/>
        <v>14900</v>
      </c>
      <c r="BD146" s="99">
        <v>800</v>
      </c>
      <c r="BE146" s="113"/>
      <c r="BF146" s="102">
        <f t="shared" si="222"/>
        <v>15700</v>
      </c>
      <c r="BG146" s="99">
        <v>800</v>
      </c>
      <c r="BH146" s="113">
        <v>2400</v>
      </c>
      <c r="BI146" s="102">
        <f t="shared" si="231"/>
        <v>14100</v>
      </c>
      <c r="BJ146" s="99">
        <v>800</v>
      </c>
      <c r="BK146" s="113"/>
      <c r="BL146" s="102">
        <f t="shared" si="232"/>
        <v>14900</v>
      </c>
      <c r="BM146" s="99">
        <v>800</v>
      </c>
      <c r="BN146" s="113">
        <v>2400</v>
      </c>
      <c r="BO146" s="102">
        <f t="shared" si="233"/>
        <v>13300</v>
      </c>
      <c r="BP146" s="99">
        <v>800</v>
      </c>
      <c r="BQ146" s="113">
        <v>2400</v>
      </c>
      <c r="BR146" s="102">
        <f t="shared" si="234"/>
        <v>11700</v>
      </c>
      <c r="BS146" s="99">
        <v>800</v>
      </c>
      <c r="BT146" s="113"/>
      <c r="BU146" s="102">
        <f t="shared" si="235"/>
        <v>12500</v>
      </c>
      <c r="BV146" s="99">
        <v>800</v>
      </c>
      <c r="BW146" s="113"/>
      <c r="BX146" s="102">
        <f t="shared" si="239"/>
        <v>13300</v>
      </c>
      <c r="BY146" s="99">
        <v>800</v>
      </c>
      <c r="BZ146" s="113"/>
      <c r="CA146" s="102">
        <f t="shared" si="240"/>
        <v>14100</v>
      </c>
      <c r="CB146" s="99">
        <v>800</v>
      </c>
      <c r="CC146" s="113">
        <v>2400</v>
      </c>
      <c r="CD146" s="102">
        <f t="shared" si="241"/>
        <v>12500</v>
      </c>
    </row>
    <row r="147" spans="1:82" x14ac:dyDescent="0.25">
      <c r="A147" s="41">
        <f>VLOOKUP(B147,справочник!$B$2:$E$322,4,FALSE)</f>
        <v>62</v>
      </c>
      <c r="B147" t="str">
        <f t="shared" si="178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79"/>
        <v>51</v>
      </c>
      <c r="I147" s="1">
        <f t="shared" si="214"/>
        <v>51000</v>
      </c>
      <c r="J147" s="17">
        <f>1000+47000</f>
        <v>48000</v>
      </c>
      <c r="K147" s="17">
        <v>3000</v>
      </c>
      <c r="L147" s="18">
        <f t="shared" si="180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81"/>
        <v>9600</v>
      </c>
      <c r="Z147" s="96">
        <v>12</v>
      </c>
      <c r="AA147" s="96">
        <f t="shared" si="182"/>
        <v>9600</v>
      </c>
      <c r="AB147" s="96">
        <f t="shared" si="183"/>
        <v>0</v>
      </c>
      <c r="AC147" s="99">
        <v>800</v>
      </c>
      <c r="AD147" s="98"/>
      <c r="AE147" s="102">
        <f t="shared" si="184"/>
        <v>800</v>
      </c>
      <c r="AF147" s="99">
        <v>800</v>
      </c>
      <c r="AG147" s="98"/>
      <c r="AH147" s="102">
        <f t="shared" si="185"/>
        <v>1600</v>
      </c>
      <c r="AI147" s="99">
        <v>800</v>
      </c>
      <c r="AJ147" s="98"/>
      <c r="AK147" s="102">
        <f t="shared" si="215"/>
        <v>2400</v>
      </c>
      <c r="AL147" s="99">
        <v>800</v>
      </c>
      <c r="AM147" s="98">
        <v>4000</v>
      </c>
      <c r="AN147" s="102">
        <f t="shared" si="216"/>
        <v>-800</v>
      </c>
      <c r="AO147" s="99">
        <v>800</v>
      </c>
      <c r="AP147" s="113"/>
      <c r="AQ147" s="102">
        <f t="shared" si="217"/>
        <v>0</v>
      </c>
      <c r="AR147" s="99">
        <v>800</v>
      </c>
      <c r="AS147" s="113"/>
      <c r="AT147" s="102">
        <f t="shared" si="218"/>
        <v>800</v>
      </c>
      <c r="AU147" s="99">
        <v>800</v>
      </c>
      <c r="AV147" s="113"/>
      <c r="AW147" s="102">
        <f t="shared" si="219"/>
        <v>1600</v>
      </c>
      <c r="AX147" s="99">
        <v>800</v>
      </c>
      <c r="AY147" s="113"/>
      <c r="AZ147" s="102">
        <f t="shared" si="220"/>
        <v>2400</v>
      </c>
      <c r="BA147" s="99">
        <v>800</v>
      </c>
      <c r="BB147" s="113">
        <v>4000</v>
      </c>
      <c r="BC147" s="102">
        <f t="shared" si="221"/>
        <v>-800</v>
      </c>
      <c r="BD147" s="99">
        <v>800</v>
      </c>
      <c r="BE147" s="113"/>
      <c r="BF147" s="102">
        <f t="shared" si="222"/>
        <v>0</v>
      </c>
      <c r="BG147" s="99">
        <v>800</v>
      </c>
      <c r="BH147" s="113"/>
      <c r="BI147" s="102">
        <f t="shared" si="231"/>
        <v>800</v>
      </c>
      <c r="BJ147" s="99">
        <v>800</v>
      </c>
      <c r="BK147" s="113">
        <v>3200</v>
      </c>
      <c r="BL147" s="102">
        <f t="shared" si="232"/>
        <v>-1600</v>
      </c>
      <c r="BM147" s="99">
        <v>800</v>
      </c>
      <c r="BN147" s="113"/>
      <c r="BO147" s="102">
        <f t="shared" si="233"/>
        <v>-800</v>
      </c>
      <c r="BP147" s="99">
        <v>800</v>
      </c>
      <c r="BQ147" s="113"/>
      <c r="BR147" s="102">
        <f t="shared" si="234"/>
        <v>0</v>
      </c>
      <c r="BS147" s="99">
        <v>800</v>
      </c>
      <c r="BT147" s="113"/>
      <c r="BU147" s="102">
        <f t="shared" si="235"/>
        <v>800</v>
      </c>
      <c r="BV147" s="99">
        <v>800</v>
      </c>
      <c r="BW147" s="113"/>
      <c r="BX147" s="102">
        <f t="shared" si="239"/>
        <v>1600</v>
      </c>
      <c r="BY147" s="99">
        <v>800</v>
      </c>
      <c r="BZ147" s="113">
        <v>3200</v>
      </c>
      <c r="CA147" s="102">
        <f t="shared" si="240"/>
        <v>-800</v>
      </c>
      <c r="CB147" s="99">
        <v>800</v>
      </c>
      <c r="CC147" s="113">
        <v>6000</v>
      </c>
      <c r="CD147" s="102">
        <f t="shared" si="241"/>
        <v>-6000</v>
      </c>
    </row>
    <row r="148" spans="1:82" ht="38.25" x14ac:dyDescent="0.25">
      <c r="A148" s="41" t="e">
        <f>VLOOKUP(B148,справочник!$B$2:$E$322,4,FALSE)</f>
        <v>#N/A</v>
      </c>
      <c r="B148" t="str">
        <f t="shared" si="178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179"/>
        <v>16</v>
      </c>
      <c r="I148" s="1">
        <f t="shared" si="214"/>
        <v>16000</v>
      </c>
      <c r="J148" s="17"/>
      <c r="K148" s="17"/>
      <c r="L148" s="18">
        <f t="shared" si="180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181"/>
        <v>20800</v>
      </c>
      <c r="Z148" s="96">
        <v>12</v>
      </c>
      <c r="AA148" s="96">
        <f t="shared" si="182"/>
        <v>9600</v>
      </c>
      <c r="AB148" s="96">
        <f t="shared" si="183"/>
        <v>4800</v>
      </c>
      <c r="AC148" s="99">
        <v>800</v>
      </c>
      <c r="AD148" s="98"/>
      <c r="AE148" s="102">
        <f t="shared" si="184"/>
        <v>5600</v>
      </c>
      <c r="AF148" s="99">
        <v>800</v>
      </c>
      <c r="AG148" s="98"/>
      <c r="AH148" s="102">
        <f t="shared" si="185"/>
        <v>6400</v>
      </c>
      <c r="AI148" s="99">
        <v>800</v>
      </c>
      <c r="AJ148" s="98">
        <v>6400</v>
      </c>
      <c r="AK148" s="102">
        <f t="shared" si="215"/>
        <v>800</v>
      </c>
      <c r="AL148" s="99">
        <v>800</v>
      </c>
      <c r="AM148" s="98"/>
      <c r="AN148" s="102">
        <f t="shared" si="216"/>
        <v>1600</v>
      </c>
      <c r="AO148" s="99">
        <v>800</v>
      </c>
      <c r="AP148" s="113"/>
      <c r="AQ148" s="102">
        <f t="shared" si="217"/>
        <v>2400</v>
      </c>
      <c r="AR148" s="99">
        <v>800</v>
      </c>
      <c r="AS148" s="113"/>
      <c r="AT148" s="102">
        <f t="shared" si="218"/>
        <v>3200</v>
      </c>
      <c r="AU148" s="99">
        <v>800</v>
      </c>
      <c r="AV148" s="113"/>
      <c r="AW148" s="102">
        <f t="shared" si="219"/>
        <v>4000</v>
      </c>
      <c r="AX148" s="99">
        <v>800</v>
      </c>
      <c r="AY148" s="113">
        <v>4000</v>
      </c>
      <c r="AZ148" s="102">
        <f t="shared" si="220"/>
        <v>800</v>
      </c>
      <c r="BA148" s="99">
        <v>800</v>
      </c>
      <c r="BB148" s="113"/>
      <c r="BC148" s="102">
        <f t="shared" si="221"/>
        <v>1600</v>
      </c>
      <c r="BD148" s="99">
        <v>800</v>
      </c>
      <c r="BE148" s="113"/>
      <c r="BF148" s="102">
        <f t="shared" si="222"/>
        <v>2400</v>
      </c>
      <c r="BG148" s="99">
        <v>800</v>
      </c>
      <c r="BH148" s="113"/>
      <c r="BI148" s="102">
        <f t="shared" si="231"/>
        <v>3200</v>
      </c>
      <c r="BJ148" s="99">
        <v>800</v>
      </c>
      <c r="BK148" s="113"/>
      <c r="BL148" s="102">
        <f t="shared" si="232"/>
        <v>4000</v>
      </c>
      <c r="BM148" s="99">
        <v>800</v>
      </c>
      <c r="BN148" s="113"/>
      <c r="BO148" s="102">
        <f t="shared" si="233"/>
        <v>4800</v>
      </c>
      <c r="BP148" s="99">
        <v>800</v>
      </c>
      <c r="BQ148" s="113">
        <v>4000</v>
      </c>
      <c r="BR148" s="102">
        <f t="shared" si="234"/>
        <v>1600</v>
      </c>
      <c r="BS148" s="99">
        <v>800</v>
      </c>
      <c r="BT148" s="113"/>
      <c r="BU148" s="102">
        <f t="shared" si="235"/>
        <v>2400</v>
      </c>
      <c r="BV148" s="99">
        <v>800</v>
      </c>
      <c r="BW148" s="113"/>
      <c r="BX148" s="102">
        <f t="shared" si="239"/>
        <v>3200</v>
      </c>
      <c r="BY148" s="99">
        <v>800</v>
      </c>
      <c r="BZ148" s="113">
        <v>3000</v>
      </c>
      <c r="CA148" s="102">
        <f t="shared" si="240"/>
        <v>1000</v>
      </c>
      <c r="CB148" s="99">
        <v>800</v>
      </c>
      <c r="CC148" s="113"/>
      <c r="CD148" s="102">
        <f t="shared" si="241"/>
        <v>1800</v>
      </c>
    </row>
    <row r="149" spans="1:82" x14ac:dyDescent="0.25">
      <c r="A149" s="41" t="e">
        <f>VLOOKUP(B149,справочник!$B$2:$E$322,4,FALSE)</f>
        <v>#N/A</v>
      </c>
      <c r="B149" t="str">
        <f t="shared" si="178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79"/>
        <v>52</v>
      </c>
      <c r="I149" s="1">
        <f t="shared" si="214"/>
        <v>52000</v>
      </c>
      <c r="J149" s="17">
        <f>40000+1000</f>
        <v>41000</v>
      </c>
      <c r="K149" s="17"/>
      <c r="L149" s="18">
        <f t="shared" si="180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81"/>
        <v>18000</v>
      </c>
      <c r="Z149" s="96">
        <v>12</v>
      </c>
      <c r="AA149" s="96">
        <f t="shared" si="182"/>
        <v>9600</v>
      </c>
      <c r="AB149" s="96">
        <f t="shared" si="183"/>
        <v>2600</v>
      </c>
      <c r="AC149" s="99">
        <v>800</v>
      </c>
      <c r="AD149" s="98"/>
      <c r="AE149" s="102">
        <f t="shared" si="184"/>
        <v>3400</v>
      </c>
      <c r="AF149" s="99">
        <v>800</v>
      </c>
      <c r="AG149" s="98"/>
      <c r="AH149" s="102">
        <f t="shared" si="185"/>
        <v>4200</v>
      </c>
      <c r="AI149" s="99">
        <v>800</v>
      </c>
      <c r="AJ149" s="98"/>
      <c r="AK149" s="102">
        <f t="shared" si="215"/>
        <v>5000</v>
      </c>
      <c r="AL149" s="99">
        <v>800</v>
      </c>
      <c r="AM149" s="98">
        <v>5000</v>
      </c>
      <c r="AN149" s="102">
        <f t="shared" si="216"/>
        <v>800</v>
      </c>
      <c r="AO149" s="99">
        <v>800</v>
      </c>
      <c r="AP149" s="113"/>
      <c r="AQ149" s="102">
        <f t="shared" si="217"/>
        <v>1600</v>
      </c>
      <c r="AR149" s="99">
        <v>800</v>
      </c>
      <c r="AS149" s="113"/>
      <c r="AT149" s="102">
        <f t="shared" si="218"/>
        <v>2400</v>
      </c>
      <c r="AU149" s="99">
        <v>800</v>
      </c>
      <c r="AV149" s="113"/>
      <c r="AW149" s="102">
        <f t="shared" si="219"/>
        <v>3200</v>
      </c>
      <c r="AX149" s="99">
        <v>800</v>
      </c>
      <c r="AY149" s="113"/>
      <c r="AZ149" s="102">
        <f t="shared" si="220"/>
        <v>4000</v>
      </c>
      <c r="BA149" s="99">
        <v>800</v>
      </c>
      <c r="BB149" s="113"/>
      <c r="BC149" s="102">
        <f t="shared" si="221"/>
        <v>4800</v>
      </c>
      <c r="BD149" s="99">
        <v>800</v>
      </c>
      <c r="BE149" s="113"/>
      <c r="BF149" s="102">
        <f t="shared" si="222"/>
        <v>5600</v>
      </c>
      <c r="BG149" s="99">
        <v>800</v>
      </c>
      <c r="BH149" s="113"/>
      <c r="BI149" s="102">
        <f t="shared" si="231"/>
        <v>6400</v>
      </c>
      <c r="BJ149" s="99">
        <v>800</v>
      </c>
      <c r="BK149" s="113"/>
      <c r="BL149" s="102">
        <f t="shared" si="232"/>
        <v>7200</v>
      </c>
      <c r="BM149" s="99">
        <v>800</v>
      </c>
      <c r="BN149" s="113"/>
      <c r="BO149" s="102">
        <f t="shared" si="233"/>
        <v>8000</v>
      </c>
      <c r="BP149" s="99">
        <v>800</v>
      </c>
      <c r="BQ149" s="113"/>
      <c r="BR149" s="102">
        <f t="shared" si="234"/>
        <v>8800</v>
      </c>
      <c r="BS149" s="99">
        <v>800</v>
      </c>
      <c r="BT149" s="113">
        <v>2500</v>
      </c>
      <c r="BU149" s="102">
        <f t="shared" si="235"/>
        <v>7100</v>
      </c>
      <c r="BV149" s="99">
        <v>800</v>
      </c>
      <c r="BW149" s="113">
        <v>3000</v>
      </c>
      <c r="BX149" s="102">
        <f t="shared" si="239"/>
        <v>4900</v>
      </c>
      <c r="BY149" s="99">
        <v>800</v>
      </c>
      <c r="BZ149" s="113">
        <v>3000</v>
      </c>
      <c r="CA149" s="102">
        <f t="shared" si="240"/>
        <v>2700</v>
      </c>
      <c r="CB149" s="99">
        <v>800</v>
      </c>
      <c r="CC149" s="113"/>
      <c r="CD149" s="102">
        <f t="shared" si="241"/>
        <v>3500</v>
      </c>
    </row>
    <row r="150" spans="1:82" ht="25.5" x14ac:dyDescent="0.25">
      <c r="A150" s="41" t="e">
        <f>VLOOKUP(B150,справочник!$B$2:$E$322,4,FALSE)</f>
        <v>#N/A</v>
      </c>
      <c r="B150" t="str">
        <f t="shared" si="178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79"/>
        <v>49</v>
      </c>
      <c r="I150" s="1">
        <f t="shared" si="214"/>
        <v>49000</v>
      </c>
      <c r="J150" s="17">
        <f>12000+13000</f>
        <v>25000</v>
      </c>
      <c r="K150" s="17"/>
      <c r="L150" s="18">
        <f t="shared" si="180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81"/>
        <v>25000</v>
      </c>
      <c r="Z150" s="96">
        <v>12</v>
      </c>
      <c r="AA150" s="96">
        <f t="shared" si="182"/>
        <v>9600</v>
      </c>
      <c r="AB150" s="96">
        <f t="shared" si="183"/>
        <v>8600</v>
      </c>
      <c r="AC150" s="99">
        <v>800</v>
      </c>
      <c r="AD150" s="98"/>
      <c r="AE150" s="102">
        <f t="shared" si="184"/>
        <v>9400</v>
      </c>
      <c r="AF150" s="99">
        <v>800</v>
      </c>
      <c r="AG150" s="98"/>
      <c r="AH150" s="102">
        <f t="shared" si="185"/>
        <v>10200</v>
      </c>
      <c r="AI150" s="99">
        <v>800</v>
      </c>
      <c r="AJ150" s="98"/>
      <c r="AK150" s="102">
        <f t="shared" si="215"/>
        <v>11000</v>
      </c>
      <c r="AL150" s="99">
        <v>800</v>
      </c>
      <c r="AM150" s="98"/>
      <c r="AN150" s="102">
        <f t="shared" si="216"/>
        <v>11800</v>
      </c>
      <c r="AO150" s="99">
        <v>800</v>
      </c>
      <c r="AP150" s="113"/>
      <c r="AQ150" s="102">
        <f t="shared" si="217"/>
        <v>12600</v>
      </c>
      <c r="AR150" s="99">
        <v>800</v>
      </c>
      <c r="AS150" s="113"/>
      <c r="AT150" s="102">
        <f t="shared" si="218"/>
        <v>13400</v>
      </c>
      <c r="AU150" s="99">
        <v>800</v>
      </c>
      <c r="AV150" s="113"/>
      <c r="AW150" s="102">
        <f t="shared" si="219"/>
        <v>14200</v>
      </c>
      <c r="AX150" s="99">
        <v>800</v>
      </c>
      <c r="AY150" s="113"/>
      <c r="AZ150" s="102">
        <f t="shared" si="220"/>
        <v>15000</v>
      </c>
      <c r="BA150" s="99">
        <v>800</v>
      </c>
      <c r="BB150" s="113">
        <v>1000</v>
      </c>
      <c r="BC150" s="102">
        <f t="shared" si="221"/>
        <v>14800</v>
      </c>
      <c r="BD150" s="99">
        <v>800</v>
      </c>
      <c r="BE150" s="113"/>
      <c r="BF150" s="102">
        <f t="shared" si="222"/>
        <v>15600</v>
      </c>
      <c r="BG150" s="99">
        <v>800</v>
      </c>
      <c r="BH150" s="113"/>
      <c r="BI150" s="102">
        <f t="shared" si="231"/>
        <v>16400</v>
      </c>
      <c r="BJ150" s="99">
        <v>800</v>
      </c>
      <c r="BK150" s="113"/>
      <c r="BL150" s="102">
        <f t="shared" si="232"/>
        <v>17200</v>
      </c>
      <c r="BM150" s="99">
        <v>800</v>
      </c>
      <c r="BN150" s="113"/>
      <c r="BO150" s="102">
        <f t="shared" si="233"/>
        <v>18000</v>
      </c>
      <c r="BP150" s="99">
        <v>800</v>
      </c>
      <c r="BQ150" s="113"/>
      <c r="BR150" s="102">
        <f t="shared" si="234"/>
        <v>18800</v>
      </c>
      <c r="BS150" s="99">
        <v>800</v>
      </c>
      <c r="BT150" s="113"/>
      <c r="BU150" s="102">
        <f t="shared" si="235"/>
        <v>19600</v>
      </c>
      <c r="BV150" s="99">
        <v>800</v>
      </c>
      <c r="BW150" s="113"/>
      <c r="BX150" s="102">
        <f t="shared" si="239"/>
        <v>20400</v>
      </c>
      <c r="BY150" s="99">
        <v>800</v>
      </c>
      <c r="BZ150" s="113"/>
      <c r="CA150" s="102">
        <f t="shared" si="240"/>
        <v>21200</v>
      </c>
      <c r="CB150" s="99">
        <v>800</v>
      </c>
      <c r="CC150" s="113"/>
      <c r="CD150" s="102">
        <f t="shared" si="241"/>
        <v>22000</v>
      </c>
    </row>
    <row r="151" spans="1:82" x14ac:dyDescent="0.25">
      <c r="A151" s="41">
        <f>VLOOKUP(B151,справочник!$B$2:$E$322,4,FALSE)</f>
        <v>194</v>
      </c>
      <c r="B151" t="str">
        <f t="shared" si="178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79"/>
        <v>15</v>
      </c>
      <c r="I151" s="1">
        <f t="shared" si="214"/>
        <v>15000</v>
      </c>
      <c r="J151" s="17">
        <v>11000</v>
      </c>
      <c r="K151" s="17"/>
      <c r="L151" s="18">
        <f t="shared" si="180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81"/>
        <v>14600</v>
      </c>
      <c r="Z151" s="96">
        <v>12</v>
      </c>
      <c r="AA151" s="96">
        <f t="shared" si="182"/>
        <v>9600</v>
      </c>
      <c r="AB151" s="96">
        <f t="shared" si="183"/>
        <v>-1000</v>
      </c>
      <c r="AC151" s="99">
        <v>800</v>
      </c>
      <c r="AD151" s="98"/>
      <c r="AE151" s="102">
        <f t="shared" si="184"/>
        <v>-200</v>
      </c>
      <c r="AF151" s="99">
        <v>800</v>
      </c>
      <c r="AG151" s="98"/>
      <c r="AH151" s="102">
        <f t="shared" si="185"/>
        <v>600</v>
      </c>
      <c r="AI151" s="99">
        <v>800</v>
      </c>
      <c r="AJ151" s="98"/>
      <c r="AK151" s="102">
        <f t="shared" si="215"/>
        <v>1400</v>
      </c>
      <c r="AL151" s="99">
        <v>800</v>
      </c>
      <c r="AM151" s="98"/>
      <c r="AN151" s="102">
        <f t="shared" si="216"/>
        <v>2200</v>
      </c>
      <c r="AO151" s="99">
        <v>800</v>
      </c>
      <c r="AP151" s="113"/>
      <c r="AQ151" s="102">
        <f t="shared" si="217"/>
        <v>3000</v>
      </c>
      <c r="AR151" s="99">
        <v>800</v>
      </c>
      <c r="AS151" s="113"/>
      <c r="AT151" s="102">
        <f t="shared" si="218"/>
        <v>3800</v>
      </c>
      <c r="AU151" s="99">
        <v>800</v>
      </c>
      <c r="AV151" s="113"/>
      <c r="AW151" s="102">
        <f t="shared" si="219"/>
        <v>4600</v>
      </c>
      <c r="AX151" s="99">
        <v>800</v>
      </c>
      <c r="AY151" s="113"/>
      <c r="AZ151" s="102">
        <f t="shared" si="220"/>
        <v>5400</v>
      </c>
      <c r="BA151" s="99">
        <v>800</v>
      </c>
      <c r="BB151" s="113"/>
      <c r="BC151" s="102">
        <f t="shared" si="221"/>
        <v>6200</v>
      </c>
      <c r="BD151" s="99">
        <v>800</v>
      </c>
      <c r="BE151" s="113"/>
      <c r="BF151" s="102">
        <f t="shared" si="222"/>
        <v>7000</v>
      </c>
      <c r="BG151" s="99">
        <v>800</v>
      </c>
      <c r="BH151" s="113"/>
      <c r="BI151" s="102">
        <f t="shared" si="231"/>
        <v>7800</v>
      </c>
      <c r="BJ151" s="99">
        <v>800</v>
      </c>
      <c r="BK151" s="113">
        <v>8600</v>
      </c>
      <c r="BL151" s="102">
        <f t="shared" si="232"/>
        <v>0</v>
      </c>
      <c r="BM151" s="99">
        <v>800</v>
      </c>
      <c r="BN151" s="113"/>
      <c r="BO151" s="102">
        <f t="shared" si="233"/>
        <v>800</v>
      </c>
      <c r="BP151" s="99">
        <v>800</v>
      </c>
      <c r="BQ151" s="113"/>
      <c r="BR151" s="102">
        <f t="shared" si="234"/>
        <v>1600</v>
      </c>
      <c r="BS151" s="99">
        <v>800</v>
      </c>
      <c r="BT151" s="113"/>
      <c r="BU151" s="102">
        <f t="shared" si="235"/>
        <v>2400</v>
      </c>
      <c r="BV151" s="99">
        <v>800</v>
      </c>
      <c r="BW151" s="113"/>
      <c r="BX151" s="102">
        <f t="shared" si="239"/>
        <v>3200</v>
      </c>
      <c r="BY151" s="99">
        <v>800</v>
      </c>
      <c r="BZ151" s="113">
        <v>4800</v>
      </c>
      <c r="CA151" s="102">
        <f t="shared" si="240"/>
        <v>-800</v>
      </c>
      <c r="CB151" s="99">
        <v>800</v>
      </c>
      <c r="CC151" s="113"/>
      <c r="CD151" s="102">
        <f t="shared" si="241"/>
        <v>0</v>
      </c>
    </row>
    <row r="152" spans="1:82" x14ac:dyDescent="0.25">
      <c r="A152" s="41">
        <f>VLOOKUP(B152,справочник!$B$2:$E$322,4,FALSE)</f>
        <v>65</v>
      </c>
      <c r="B152" t="str">
        <f t="shared" si="178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79"/>
        <v>50</v>
      </c>
      <c r="I152" s="1">
        <f t="shared" si="214"/>
        <v>50000</v>
      </c>
      <c r="J152" s="17">
        <f>30000</f>
        <v>30000</v>
      </c>
      <c r="K152" s="17"/>
      <c r="L152" s="18">
        <f t="shared" si="180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81"/>
        <v>0</v>
      </c>
      <c r="Z152" s="96">
        <v>12</v>
      </c>
      <c r="AA152" s="96">
        <f t="shared" si="182"/>
        <v>9600</v>
      </c>
      <c r="AB152" s="96">
        <f t="shared" si="183"/>
        <v>29600</v>
      </c>
      <c r="AC152" s="99">
        <v>800</v>
      </c>
      <c r="AD152" s="98"/>
      <c r="AE152" s="102">
        <f t="shared" si="184"/>
        <v>30400</v>
      </c>
      <c r="AF152" s="99">
        <v>800</v>
      </c>
      <c r="AG152" s="98"/>
      <c r="AH152" s="102">
        <f t="shared" si="185"/>
        <v>31200</v>
      </c>
      <c r="AI152" s="99">
        <v>800</v>
      </c>
      <c r="AJ152" s="98"/>
      <c r="AK152" s="102">
        <f t="shared" si="215"/>
        <v>32000</v>
      </c>
      <c r="AL152" s="99">
        <v>800</v>
      </c>
      <c r="AM152" s="98"/>
      <c r="AN152" s="102">
        <f t="shared" si="216"/>
        <v>32800</v>
      </c>
      <c r="AO152" s="99">
        <v>800</v>
      </c>
      <c r="AP152" s="113"/>
      <c r="AQ152" s="102">
        <f t="shared" si="217"/>
        <v>33600</v>
      </c>
      <c r="AR152" s="99">
        <v>800</v>
      </c>
      <c r="AS152" s="113"/>
      <c r="AT152" s="102">
        <f t="shared" si="218"/>
        <v>34400</v>
      </c>
      <c r="AU152" s="99">
        <v>800</v>
      </c>
      <c r="AV152" s="113"/>
      <c r="AW152" s="102">
        <f t="shared" si="219"/>
        <v>35200</v>
      </c>
      <c r="AX152" s="99">
        <v>800</v>
      </c>
      <c r="AY152" s="113"/>
      <c r="AZ152" s="102">
        <f t="shared" si="220"/>
        <v>36000</v>
      </c>
      <c r="BA152" s="99">
        <v>800</v>
      </c>
      <c r="BB152" s="113"/>
      <c r="BC152" s="102">
        <f t="shared" si="221"/>
        <v>36800</v>
      </c>
      <c r="BD152" s="99">
        <v>800</v>
      </c>
      <c r="BE152" s="113"/>
      <c r="BF152" s="102">
        <f t="shared" si="222"/>
        <v>37600</v>
      </c>
      <c r="BG152" s="99">
        <v>800</v>
      </c>
      <c r="BH152" s="113"/>
      <c r="BI152" s="102">
        <f t="shared" si="231"/>
        <v>38400</v>
      </c>
      <c r="BJ152" s="99">
        <v>800</v>
      </c>
      <c r="BK152" s="113"/>
      <c r="BL152" s="102">
        <f t="shared" si="232"/>
        <v>39200</v>
      </c>
      <c r="BM152" s="99">
        <v>800</v>
      </c>
      <c r="BN152" s="113"/>
      <c r="BO152" s="102">
        <f t="shared" si="233"/>
        <v>40000</v>
      </c>
      <c r="BP152" s="99">
        <v>800</v>
      </c>
      <c r="BQ152" s="113"/>
      <c r="BR152" s="102">
        <f t="shared" si="234"/>
        <v>40800</v>
      </c>
      <c r="BS152" s="99">
        <v>800</v>
      </c>
      <c r="BT152" s="113"/>
      <c r="BU152" s="102">
        <f t="shared" si="235"/>
        <v>41600</v>
      </c>
      <c r="BV152" s="99">
        <v>800</v>
      </c>
      <c r="BW152" s="113"/>
      <c r="BX152" s="102">
        <f t="shared" si="239"/>
        <v>42400</v>
      </c>
      <c r="BY152" s="99">
        <v>800</v>
      </c>
      <c r="BZ152" s="113"/>
      <c r="CA152" s="102">
        <f t="shared" si="240"/>
        <v>43200</v>
      </c>
      <c r="CB152" s="99">
        <v>800</v>
      </c>
      <c r="CC152" s="113"/>
      <c r="CD152" s="102">
        <f t="shared" si="241"/>
        <v>44000</v>
      </c>
    </row>
    <row r="153" spans="1:82" s="80" customFormat="1" x14ac:dyDescent="0.25">
      <c r="A153" s="103" t="e">
        <f>VLOOKUP(B153,справочник!$B$2:$E$322,4,FALSE)</f>
        <v>#N/A</v>
      </c>
      <c r="B153" s="80" t="str">
        <f t="shared" si="178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179"/>
        <v>20</v>
      </c>
      <c r="I153" s="5">
        <f t="shared" si="214"/>
        <v>20000</v>
      </c>
      <c r="J153" s="20">
        <v>20000</v>
      </c>
      <c r="K153" s="20"/>
      <c r="L153" s="21">
        <f t="shared" si="180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81"/>
        <v>9600</v>
      </c>
      <c r="Z153" s="104">
        <v>12</v>
      </c>
      <c r="AA153" s="104">
        <f t="shared" si="182"/>
        <v>9600</v>
      </c>
      <c r="AB153" s="104">
        <f t="shared" si="183"/>
        <v>0</v>
      </c>
      <c r="AC153" s="104">
        <v>0</v>
      </c>
      <c r="AD153" s="105"/>
      <c r="AE153" s="183">
        <f>SUM(AB153:AB154)+SUM(AC153:AC154)-SUM(AD153:AD154)</f>
        <v>-1200</v>
      </c>
      <c r="AF153" s="104">
        <v>0</v>
      </c>
      <c r="AG153" s="105"/>
      <c r="AH153" s="183">
        <f>SUM(AE153:AE154)+SUM(AF153:AF154)-SUM(AG153:AG154)</f>
        <v>-400</v>
      </c>
      <c r="AI153" s="104">
        <v>0</v>
      </c>
      <c r="AJ153" s="105"/>
      <c r="AK153" s="183">
        <f>SUM(AH153:AH154)+SUM(AI153:AI154)-SUM(AJ153:AJ154)</f>
        <v>400</v>
      </c>
      <c r="AL153" s="104">
        <v>0</v>
      </c>
      <c r="AM153" s="105"/>
      <c r="AN153" s="183">
        <f>SUM(AK153:AK154)+SUM(AL153:AL154)-SUM(AM153:AM154)</f>
        <v>-2800</v>
      </c>
      <c r="AO153" s="104">
        <v>0</v>
      </c>
      <c r="AP153" s="105"/>
      <c r="AQ153" s="183">
        <f>SUM(AN153:AN154)+SUM(AO153:AO154)-SUM(AP153:AP154)</f>
        <v>-2000</v>
      </c>
      <c r="AR153" s="104">
        <v>0</v>
      </c>
      <c r="AS153" s="105"/>
      <c r="AT153" s="183">
        <f>SUM(AQ153:AQ154)+SUM(AR153:AR154)-SUM(AS153:AS154)</f>
        <v>-1200</v>
      </c>
      <c r="AU153" s="104">
        <v>0</v>
      </c>
      <c r="AV153" s="105"/>
      <c r="AW153" s="173">
        <f>SUM(AT153:AT154)+SUM(AU153:AU154)-SUM(AV153:AV154)</f>
        <v>-400</v>
      </c>
      <c r="AX153" s="104">
        <v>0</v>
      </c>
      <c r="AY153" s="105"/>
      <c r="AZ153" s="173">
        <f>SUM(AW153:AW154)+SUM(AX153:AX154)-SUM(AY153:AY154)</f>
        <v>400</v>
      </c>
      <c r="BA153" s="104">
        <v>0</v>
      </c>
      <c r="BB153" s="105"/>
      <c r="BC153" s="173">
        <f>SUM(AZ153:AZ154)+SUM(BA153:BA154)-SUM(BB153:BB154)</f>
        <v>1200</v>
      </c>
      <c r="BD153" s="104">
        <v>0</v>
      </c>
      <c r="BE153" s="105"/>
      <c r="BF153" s="173">
        <f>SUM(BC153:BC154)+SUM(BD153:BD154)-SUM(BE153:BE154)</f>
        <v>2000</v>
      </c>
      <c r="BG153" s="104">
        <v>0</v>
      </c>
      <c r="BH153" s="105"/>
      <c r="BI153" s="173">
        <f>SUM(BF153:BF154)+SUM(BG153:BG154)-SUM(BH153:BH154)</f>
        <v>2800</v>
      </c>
      <c r="BJ153" s="104">
        <v>0</v>
      </c>
      <c r="BK153" s="105"/>
      <c r="BL153" s="173">
        <f>SUM(BI153:BI154)+SUM(BJ153:BJ154)-SUM(BK153:BK154)</f>
        <v>3600</v>
      </c>
      <c r="BM153" s="104">
        <v>0</v>
      </c>
      <c r="BN153" s="169">
        <v>8600</v>
      </c>
      <c r="BO153" s="173">
        <f>SUM(BL153:BL154)+SUM(BM153:BM154)-SUM(BN153:BN154)</f>
        <v>-4200</v>
      </c>
      <c r="BP153" s="104">
        <v>0</v>
      </c>
      <c r="BQ153" s="169"/>
      <c r="BR153" s="173">
        <f>SUM(BO153:BO154)+SUM(BP153:BP154)-SUM(BQ153:BQ154)</f>
        <v>-3400</v>
      </c>
      <c r="BS153" s="104">
        <v>0</v>
      </c>
      <c r="BT153" s="169"/>
      <c r="BU153" s="173">
        <f>SUM(BR153:BR154)+SUM(BS153:BS154)-SUM(BT153:BT154)</f>
        <v>-2600</v>
      </c>
      <c r="BV153" s="104">
        <v>0</v>
      </c>
      <c r="BW153" s="169"/>
      <c r="BX153" s="173">
        <f>SUM(BU153:BU154)+SUM(BV153:BV154)-SUM(BW153:BW154)</f>
        <v>-1800</v>
      </c>
      <c r="BY153" s="104">
        <v>0</v>
      </c>
      <c r="BZ153" s="169"/>
      <c r="CA153" s="173">
        <f>SUM(BX153:BX154)+SUM(BY153:BY154)-SUM(BZ153:BZ154)</f>
        <v>-1000</v>
      </c>
      <c r="CB153" s="104">
        <v>0</v>
      </c>
      <c r="CC153" s="169">
        <v>10000</v>
      </c>
      <c r="CD153" s="173">
        <f>SUM(CA153:CA154)+SUM(CB153:CB154)-SUM(CC153:CC154)</f>
        <v>-10200</v>
      </c>
    </row>
    <row r="154" spans="1:82" s="80" customFormat="1" x14ac:dyDescent="0.25">
      <c r="A154" s="103" t="e">
        <f>VLOOKUP(B154,справочник!$B$2:$E$322,4,FALSE)</f>
        <v>#N/A</v>
      </c>
      <c r="B154" s="80" t="str">
        <f t="shared" si="178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214"/>
        <v>18000</v>
      </c>
      <c r="J154" s="20">
        <v>20000</v>
      </c>
      <c r="K154" s="20"/>
      <c r="L154" s="21">
        <f t="shared" si="180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81"/>
        <v>0</v>
      </c>
      <c r="Z154" s="104">
        <v>0</v>
      </c>
      <c r="AA154" s="104">
        <f t="shared" si="182"/>
        <v>0</v>
      </c>
      <c r="AB154" s="104">
        <f t="shared" si="183"/>
        <v>-2000</v>
      </c>
      <c r="AC154" s="104">
        <v>800</v>
      </c>
      <c r="AD154" s="105"/>
      <c r="AE154" s="184"/>
      <c r="AF154" s="104">
        <v>800</v>
      </c>
      <c r="AG154" s="105"/>
      <c r="AH154" s="184"/>
      <c r="AI154" s="104">
        <v>800</v>
      </c>
      <c r="AJ154" s="105"/>
      <c r="AK154" s="184"/>
      <c r="AL154" s="104">
        <v>800</v>
      </c>
      <c r="AM154" s="105">
        <v>4000</v>
      </c>
      <c r="AN154" s="184"/>
      <c r="AO154" s="104">
        <v>800</v>
      </c>
      <c r="AP154" s="105"/>
      <c r="AQ154" s="184"/>
      <c r="AR154" s="104">
        <v>800</v>
      </c>
      <c r="AS154" s="105"/>
      <c r="AT154" s="184"/>
      <c r="AU154" s="104">
        <v>800</v>
      </c>
      <c r="AV154" s="105"/>
      <c r="AW154" s="175"/>
      <c r="AX154" s="104">
        <v>800</v>
      </c>
      <c r="AY154" s="105"/>
      <c r="AZ154" s="175"/>
      <c r="BA154" s="104">
        <v>800</v>
      </c>
      <c r="BB154" s="105"/>
      <c r="BC154" s="175"/>
      <c r="BD154" s="104">
        <v>800</v>
      </c>
      <c r="BE154" s="105"/>
      <c r="BF154" s="175"/>
      <c r="BG154" s="104">
        <v>800</v>
      </c>
      <c r="BH154" s="105"/>
      <c r="BI154" s="175"/>
      <c r="BJ154" s="104">
        <v>800</v>
      </c>
      <c r="BK154" s="105"/>
      <c r="BL154" s="175"/>
      <c r="BM154" s="104">
        <v>800</v>
      </c>
      <c r="BN154" s="170"/>
      <c r="BO154" s="175"/>
      <c r="BP154" s="104">
        <v>800</v>
      </c>
      <c r="BQ154" s="170"/>
      <c r="BR154" s="175"/>
      <c r="BS154" s="104">
        <v>800</v>
      </c>
      <c r="BT154" s="170"/>
      <c r="BU154" s="175"/>
      <c r="BV154" s="104">
        <v>800</v>
      </c>
      <c r="BW154" s="170"/>
      <c r="BX154" s="175"/>
      <c r="BY154" s="104">
        <v>800</v>
      </c>
      <c r="BZ154" s="170"/>
      <c r="CA154" s="175"/>
      <c r="CB154" s="104">
        <v>800</v>
      </c>
      <c r="CC154" s="170"/>
      <c r="CD154" s="175"/>
    </row>
    <row r="155" spans="1:82" x14ac:dyDescent="0.25">
      <c r="A155" s="41">
        <f>VLOOKUP(B155,справочник!$B$2:$E$322,4,FALSE)</f>
        <v>56</v>
      </c>
      <c r="B155" t="str">
        <f t="shared" si="178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242">INT(($H$325-G155)/30)</f>
        <v>54</v>
      </c>
      <c r="I155" s="1">
        <f t="shared" si="214"/>
        <v>54000</v>
      </c>
      <c r="J155" s="17">
        <v>1000</v>
      </c>
      <c r="K155" s="17"/>
      <c r="L155" s="18">
        <f t="shared" si="180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81"/>
        <v>0</v>
      </c>
      <c r="Z155" s="96">
        <v>12</v>
      </c>
      <c r="AA155" s="96">
        <f t="shared" si="182"/>
        <v>9600</v>
      </c>
      <c r="AB155" s="96">
        <f t="shared" si="183"/>
        <v>62600</v>
      </c>
      <c r="AC155" s="99">
        <v>800</v>
      </c>
      <c r="AD155" s="98"/>
      <c r="AE155" s="102">
        <f t="shared" si="184"/>
        <v>63400</v>
      </c>
      <c r="AF155" s="99">
        <v>800</v>
      </c>
      <c r="AG155" s="98"/>
      <c r="AH155" s="102">
        <f t="shared" ref="AH155:AH160" si="243">AE155+AF155-AG155</f>
        <v>64200</v>
      </c>
      <c r="AI155" s="99">
        <v>800</v>
      </c>
      <c r="AJ155" s="98"/>
      <c r="AK155" s="102">
        <f t="shared" ref="AK155:AK160" si="244">AH155+AI155-AJ155</f>
        <v>65000</v>
      </c>
      <c r="AL155" s="99">
        <v>800</v>
      </c>
      <c r="AM155" s="98"/>
      <c r="AN155" s="102">
        <f t="shared" ref="AN155:AN160" si="245">AK155+AL155-AM155</f>
        <v>65800</v>
      </c>
      <c r="AO155" s="99">
        <v>800</v>
      </c>
      <c r="AP155" s="113"/>
      <c r="AQ155" s="102">
        <f t="shared" ref="AQ155:AQ160" si="246">AN155+AO155-AP155</f>
        <v>66600</v>
      </c>
      <c r="AR155" s="99">
        <v>800</v>
      </c>
      <c r="AS155" s="113"/>
      <c r="AT155" s="102">
        <f t="shared" ref="AT155:AT160" si="247">AQ155+AR155-AS155</f>
        <v>67400</v>
      </c>
      <c r="AU155" s="99">
        <v>800</v>
      </c>
      <c r="AV155" s="113"/>
      <c r="AW155" s="102">
        <f t="shared" ref="AW155:AW160" si="248">AT155+AU155-AV155</f>
        <v>68200</v>
      </c>
      <c r="AX155" s="99">
        <v>800</v>
      </c>
      <c r="AY155" s="113"/>
      <c r="AZ155" s="102">
        <f t="shared" ref="AZ155:AZ160" si="249">AW155+AX155-AY155</f>
        <v>69000</v>
      </c>
      <c r="BA155" s="99">
        <v>800</v>
      </c>
      <c r="BB155" s="113"/>
      <c r="BC155" s="102">
        <f t="shared" ref="BC155:BC160" si="250">AZ155+BA155-BB155</f>
        <v>69800</v>
      </c>
      <c r="BD155" s="99">
        <v>800</v>
      </c>
      <c r="BE155" s="113">
        <v>5000</v>
      </c>
      <c r="BF155" s="102">
        <f t="shared" ref="BF155:BF160" si="251">BC155+BD155-BE155</f>
        <v>65600</v>
      </c>
      <c r="BG155" s="99">
        <v>800</v>
      </c>
      <c r="BH155" s="113"/>
      <c r="BI155" s="102">
        <f t="shared" ref="BI155:BI160" si="252">BF155+BG155-BH155</f>
        <v>66400</v>
      </c>
      <c r="BJ155" s="99">
        <v>800</v>
      </c>
      <c r="BK155" s="113"/>
      <c r="BL155" s="102">
        <f t="shared" ref="BL155:BL160" si="253">BI155+BJ155-BK155</f>
        <v>67200</v>
      </c>
      <c r="BM155" s="99">
        <v>800</v>
      </c>
      <c r="BN155" s="113"/>
      <c r="BO155" s="102">
        <f t="shared" ref="BO155:BO160" si="254">BL155+BM155-BN155</f>
        <v>68000</v>
      </c>
      <c r="BP155" s="99">
        <v>800</v>
      </c>
      <c r="BQ155" s="113"/>
      <c r="BR155" s="102">
        <f t="shared" ref="BR155:BR160" si="255">BO155+BP155-BQ155</f>
        <v>68800</v>
      </c>
      <c r="BS155" s="99">
        <v>800</v>
      </c>
      <c r="BT155" s="113"/>
      <c r="BU155" s="102">
        <f t="shared" ref="BU155:BU160" si="256">BR155+BS155-BT155</f>
        <v>69600</v>
      </c>
      <c r="BV155" s="99">
        <v>800</v>
      </c>
      <c r="BW155" s="113"/>
      <c r="BX155" s="102">
        <f t="shared" ref="BX155:BX160" si="257">BU155+BV155-BW155</f>
        <v>70400</v>
      </c>
      <c r="BY155" s="99">
        <v>800</v>
      </c>
      <c r="BZ155" s="113"/>
      <c r="CA155" s="102">
        <f t="shared" ref="CA155:CA160" si="258">BX155+BY155-BZ155</f>
        <v>71200</v>
      </c>
      <c r="CB155" s="99">
        <v>800</v>
      </c>
      <c r="CC155" s="113"/>
      <c r="CD155" s="102">
        <f t="shared" ref="CD155:CD160" si="259">CA155+CB155-CC155</f>
        <v>72000</v>
      </c>
    </row>
    <row r="156" spans="1:82" x14ac:dyDescent="0.25">
      <c r="A156" s="41">
        <f>VLOOKUP(B156,справочник!$B$2:$E$322,4,FALSE)</f>
        <v>150</v>
      </c>
      <c r="B156" t="str">
        <f t="shared" si="178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242"/>
        <v>52</v>
      </c>
      <c r="I156" s="1">
        <f t="shared" si="214"/>
        <v>52000</v>
      </c>
      <c r="J156" s="17">
        <f>21000+1000</f>
        <v>22000</v>
      </c>
      <c r="K156" s="17"/>
      <c r="L156" s="18">
        <f t="shared" si="180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81"/>
        <v>15600</v>
      </c>
      <c r="Z156" s="96">
        <v>12</v>
      </c>
      <c r="AA156" s="96">
        <f t="shared" si="182"/>
        <v>9600</v>
      </c>
      <c r="AB156" s="96">
        <f>L156+AA156-Y156</f>
        <v>24000</v>
      </c>
      <c r="AC156" s="99">
        <v>800</v>
      </c>
      <c r="AD156" s="98"/>
      <c r="AE156" s="102">
        <f t="shared" si="184"/>
        <v>24800</v>
      </c>
      <c r="AF156" s="99">
        <v>800</v>
      </c>
      <c r="AG156" s="98"/>
      <c r="AH156" s="102">
        <f t="shared" si="243"/>
        <v>25600</v>
      </c>
      <c r="AI156" s="99">
        <v>800</v>
      </c>
      <c r="AJ156" s="98"/>
      <c r="AK156" s="102">
        <f t="shared" si="244"/>
        <v>26400</v>
      </c>
      <c r="AL156" s="99">
        <v>800</v>
      </c>
      <c r="AM156" s="98"/>
      <c r="AN156" s="102">
        <f t="shared" si="245"/>
        <v>27200</v>
      </c>
      <c r="AO156" s="99">
        <v>800</v>
      </c>
      <c r="AP156" s="113">
        <v>4000</v>
      </c>
      <c r="AQ156" s="102">
        <f t="shared" si="246"/>
        <v>24000</v>
      </c>
      <c r="AR156" s="99">
        <v>800</v>
      </c>
      <c r="AS156" s="113"/>
      <c r="AT156" s="102">
        <f t="shared" si="247"/>
        <v>24800</v>
      </c>
      <c r="AU156" s="99">
        <v>800</v>
      </c>
      <c r="AV156" s="113"/>
      <c r="AW156" s="102">
        <f t="shared" si="248"/>
        <v>25600</v>
      </c>
      <c r="AX156" s="99">
        <v>800</v>
      </c>
      <c r="AY156" s="113"/>
      <c r="AZ156" s="102">
        <f t="shared" si="249"/>
        <v>26400</v>
      </c>
      <c r="BA156" s="99">
        <v>800</v>
      </c>
      <c r="BB156" s="113">
        <v>5600</v>
      </c>
      <c r="BC156" s="102">
        <f t="shared" si="250"/>
        <v>21600</v>
      </c>
      <c r="BD156" s="99">
        <v>800</v>
      </c>
      <c r="BE156" s="113"/>
      <c r="BF156" s="102">
        <f t="shared" si="251"/>
        <v>22400</v>
      </c>
      <c r="BG156" s="99">
        <v>800</v>
      </c>
      <c r="BH156" s="113"/>
      <c r="BI156" s="102">
        <f t="shared" si="252"/>
        <v>23200</v>
      </c>
      <c r="BJ156" s="99">
        <v>800</v>
      </c>
      <c r="BK156" s="113"/>
      <c r="BL156" s="102">
        <f t="shared" si="253"/>
        <v>24000</v>
      </c>
      <c r="BM156" s="99">
        <v>800</v>
      </c>
      <c r="BN156" s="113"/>
      <c r="BO156" s="102">
        <f t="shared" si="254"/>
        <v>24800</v>
      </c>
      <c r="BP156" s="99">
        <v>800</v>
      </c>
      <c r="BQ156" s="113"/>
      <c r="BR156" s="102">
        <f t="shared" si="255"/>
        <v>25600</v>
      </c>
      <c r="BS156" s="99">
        <v>800</v>
      </c>
      <c r="BT156" s="113"/>
      <c r="BU156" s="102">
        <f t="shared" si="256"/>
        <v>26400</v>
      </c>
      <c r="BV156" s="99">
        <v>800</v>
      </c>
      <c r="BW156" s="113"/>
      <c r="BX156" s="102">
        <f t="shared" si="257"/>
        <v>27200</v>
      </c>
      <c r="BY156" s="99">
        <v>800</v>
      </c>
      <c r="BZ156" s="113">
        <v>4800</v>
      </c>
      <c r="CA156" s="102">
        <f t="shared" si="258"/>
        <v>23200</v>
      </c>
      <c r="CB156" s="99">
        <v>800</v>
      </c>
      <c r="CC156" s="113"/>
      <c r="CD156" s="102">
        <f t="shared" si="259"/>
        <v>24000</v>
      </c>
    </row>
    <row r="157" spans="1:82" x14ac:dyDescent="0.25">
      <c r="A157" s="41">
        <f>VLOOKUP(B157,справочник!$B$2:$E$322,4,FALSE)</f>
        <v>243</v>
      </c>
      <c r="B157" t="str">
        <f t="shared" si="178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242"/>
        <v>52</v>
      </c>
      <c r="I157" s="1">
        <f t="shared" si="214"/>
        <v>52000</v>
      </c>
      <c r="J157" s="17">
        <f>1000</f>
        <v>1000</v>
      </c>
      <c r="K157" s="17">
        <v>45000</v>
      </c>
      <c r="L157" s="18">
        <f t="shared" si="180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81"/>
        <v>14600</v>
      </c>
      <c r="Z157" s="96">
        <v>12</v>
      </c>
      <c r="AA157" s="96">
        <f t="shared" si="182"/>
        <v>9600</v>
      </c>
      <c r="AB157" s="96">
        <f t="shared" si="183"/>
        <v>1000</v>
      </c>
      <c r="AC157" s="99">
        <v>800</v>
      </c>
      <c r="AD157" s="98">
        <v>1600</v>
      </c>
      <c r="AE157" s="102">
        <f t="shared" si="184"/>
        <v>200</v>
      </c>
      <c r="AF157" s="99">
        <v>800</v>
      </c>
      <c r="AG157" s="98"/>
      <c r="AH157" s="102">
        <f t="shared" si="243"/>
        <v>1000</v>
      </c>
      <c r="AI157" s="99">
        <v>800</v>
      </c>
      <c r="AJ157" s="98">
        <v>800</v>
      </c>
      <c r="AK157" s="102">
        <f t="shared" si="244"/>
        <v>1000</v>
      </c>
      <c r="AL157" s="99">
        <v>800</v>
      </c>
      <c r="AM157" s="98"/>
      <c r="AN157" s="102">
        <f t="shared" si="245"/>
        <v>1800</v>
      </c>
      <c r="AO157" s="99">
        <v>800</v>
      </c>
      <c r="AP157" s="113">
        <v>2600</v>
      </c>
      <c r="AQ157" s="102">
        <f t="shared" si="246"/>
        <v>0</v>
      </c>
      <c r="AR157" s="99">
        <v>800</v>
      </c>
      <c r="AS157" s="113"/>
      <c r="AT157" s="102">
        <f t="shared" si="247"/>
        <v>800</v>
      </c>
      <c r="AU157" s="99">
        <v>800</v>
      </c>
      <c r="AV157" s="113"/>
      <c r="AW157" s="102">
        <f t="shared" si="248"/>
        <v>1600</v>
      </c>
      <c r="AX157" s="99">
        <v>800</v>
      </c>
      <c r="AY157" s="113"/>
      <c r="AZ157" s="102">
        <f t="shared" si="249"/>
        <v>2400</v>
      </c>
      <c r="BA157" s="99">
        <v>800</v>
      </c>
      <c r="BB157" s="113"/>
      <c r="BC157" s="102">
        <f t="shared" si="250"/>
        <v>3200</v>
      </c>
      <c r="BD157" s="99">
        <v>800</v>
      </c>
      <c r="BE157" s="113">
        <v>5000</v>
      </c>
      <c r="BF157" s="102">
        <f t="shared" si="251"/>
        <v>-1000</v>
      </c>
      <c r="BG157" s="99">
        <v>800</v>
      </c>
      <c r="BH157" s="113"/>
      <c r="BI157" s="102">
        <f t="shared" si="252"/>
        <v>-200</v>
      </c>
      <c r="BJ157" s="99">
        <v>800</v>
      </c>
      <c r="BK157" s="113">
        <v>1400</v>
      </c>
      <c r="BL157" s="102">
        <f t="shared" si="253"/>
        <v>-800</v>
      </c>
      <c r="BM157" s="99">
        <v>800</v>
      </c>
      <c r="BN157" s="113"/>
      <c r="BO157" s="102">
        <f t="shared" si="254"/>
        <v>0</v>
      </c>
      <c r="BP157" s="99">
        <v>800</v>
      </c>
      <c r="BQ157" s="113">
        <v>1600</v>
      </c>
      <c r="BR157" s="102">
        <f t="shared" si="255"/>
        <v>-800</v>
      </c>
      <c r="BS157" s="99">
        <v>800</v>
      </c>
      <c r="BT157" s="113"/>
      <c r="BU157" s="102">
        <f t="shared" si="256"/>
        <v>0</v>
      </c>
      <c r="BV157" s="99">
        <v>800</v>
      </c>
      <c r="BW157" s="113"/>
      <c r="BX157" s="102">
        <f t="shared" si="257"/>
        <v>800</v>
      </c>
      <c r="BY157" s="99">
        <v>800</v>
      </c>
      <c r="BZ157" s="113">
        <v>1600</v>
      </c>
      <c r="CA157" s="102">
        <f t="shared" si="258"/>
        <v>0</v>
      </c>
      <c r="CB157" s="99">
        <v>800</v>
      </c>
      <c r="CC157" s="113"/>
      <c r="CD157" s="102">
        <f t="shared" si="259"/>
        <v>800</v>
      </c>
    </row>
    <row r="158" spans="1:82" x14ac:dyDescent="0.25">
      <c r="A158" s="41">
        <f>VLOOKUP(B158,справочник!$B$2:$E$322,4,FALSE)</f>
        <v>220</v>
      </c>
      <c r="B158" t="str">
        <f t="shared" si="178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242"/>
        <v>18</v>
      </c>
      <c r="I158" s="1">
        <f t="shared" si="214"/>
        <v>18000</v>
      </c>
      <c r="J158" s="17">
        <f>1000</f>
        <v>1000</v>
      </c>
      <c r="K158" s="17"/>
      <c r="L158" s="18">
        <f t="shared" si="180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81"/>
        <v>0</v>
      </c>
      <c r="Z158" s="96">
        <v>12</v>
      </c>
      <c r="AA158" s="96">
        <f t="shared" si="182"/>
        <v>9600</v>
      </c>
      <c r="AB158" s="96">
        <f t="shared" si="183"/>
        <v>26600</v>
      </c>
      <c r="AC158" s="99">
        <v>800</v>
      </c>
      <c r="AD158" s="98"/>
      <c r="AE158" s="102">
        <f t="shared" si="184"/>
        <v>27400</v>
      </c>
      <c r="AF158" s="99">
        <v>800</v>
      </c>
      <c r="AG158" s="98"/>
      <c r="AH158" s="102">
        <f t="shared" si="243"/>
        <v>28200</v>
      </c>
      <c r="AI158" s="99">
        <v>800</v>
      </c>
      <c r="AJ158" s="98"/>
      <c r="AK158" s="102">
        <f t="shared" si="244"/>
        <v>29000</v>
      </c>
      <c r="AL158" s="99">
        <v>800</v>
      </c>
      <c r="AM158" s="98"/>
      <c r="AN158" s="102">
        <f t="shared" si="245"/>
        <v>29800</v>
      </c>
      <c r="AO158" s="99">
        <v>800</v>
      </c>
      <c r="AP158" s="113"/>
      <c r="AQ158" s="102">
        <f t="shared" si="246"/>
        <v>30600</v>
      </c>
      <c r="AR158" s="99">
        <v>800</v>
      </c>
      <c r="AS158" s="113"/>
      <c r="AT158" s="102">
        <f t="shared" si="247"/>
        <v>31400</v>
      </c>
      <c r="AU158" s="99">
        <v>800</v>
      </c>
      <c r="AV158" s="113"/>
      <c r="AW158" s="102">
        <f t="shared" si="248"/>
        <v>32200</v>
      </c>
      <c r="AX158" s="99">
        <v>800</v>
      </c>
      <c r="AY158" s="113"/>
      <c r="AZ158" s="102">
        <f t="shared" si="249"/>
        <v>33000</v>
      </c>
      <c r="BA158" s="99">
        <v>800</v>
      </c>
      <c r="BB158" s="113"/>
      <c r="BC158" s="102">
        <f t="shared" si="250"/>
        <v>33800</v>
      </c>
      <c r="BD158" s="99">
        <v>800</v>
      </c>
      <c r="BE158" s="113"/>
      <c r="BF158" s="102">
        <f t="shared" si="251"/>
        <v>34600</v>
      </c>
      <c r="BG158" s="99">
        <v>800</v>
      </c>
      <c r="BH158" s="113"/>
      <c r="BI158" s="102">
        <f t="shared" si="252"/>
        <v>35400</v>
      </c>
      <c r="BJ158" s="99">
        <v>800</v>
      </c>
      <c r="BK158" s="113"/>
      <c r="BL158" s="102">
        <f t="shared" si="253"/>
        <v>36200</v>
      </c>
      <c r="BM158" s="99">
        <v>800</v>
      </c>
      <c r="BN158" s="113"/>
      <c r="BO158" s="102">
        <f t="shared" si="254"/>
        <v>37000</v>
      </c>
      <c r="BP158" s="99">
        <v>800</v>
      </c>
      <c r="BQ158" s="113"/>
      <c r="BR158" s="102">
        <f t="shared" si="255"/>
        <v>37800</v>
      </c>
      <c r="BS158" s="99">
        <v>800</v>
      </c>
      <c r="BT158" s="113"/>
      <c r="BU158" s="102">
        <f t="shared" si="256"/>
        <v>38600</v>
      </c>
      <c r="BV158" s="99">
        <v>800</v>
      </c>
      <c r="BW158" s="113">
        <v>10000</v>
      </c>
      <c r="BX158" s="102">
        <f t="shared" si="257"/>
        <v>29400</v>
      </c>
      <c r="BY158" s="99">
        <v>800</v>
      </c>
      <c r="BZ158" s="113"/>
      <c r="CA158" s="102">
        <f t="shared" si="258"/>
        <v>30200</v>
      </c>
      <c r="CB158" s="99">
        <v>800</v>
      </c>
      <c r="CC158" s="113"/>
      <c r="CD158" s="102">
        <f t="shared" si="259"/>
        <v>31000</v>
      </c>
    </row>
    <row r="159" spans="1:82" x14ac:dyDescent="0.25">
      <c r="A159" s="41">
        <f>VLOOKUP(B159,справочник!$B$2:$E$322,4,FALSE)</f>
        <v>3</v>
      </c>
      <c r="B159" t="str">
        <f t="shared" si="178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242"/>
        <v>25</v>
      </c>
      <c r="I159" s="1">
        <f t="shared" si="214"/>
        <v>25000</v>
      </c>
      <c r="J159" s="17">
        <f>4000</f>
        <v>4000</v>
      </c>
      <c r="K159" s="17"/>
      <c r="L159" s="18">
        <f t="shared" si="180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81"/>
        <v>15000</v>
      </c>
      <c r="Z159" s="96">
        <v>12</v>
      </c>
      <c r="AA159" s="96">
        <f t="shared" si="182"/>
        <v>9600</v>
      </c>
      <c r="AB159" s="96">
        <f t="shared" si="183"/>
        <v>15600</v>
      </c>
      <c r="AC159" s="99">
        <v>800</v>
      </c>
      <c r="AD159" s="98"/>
      <c r="AE159" s="102">
        <f t="shared" si="184"/>
        <v>16400</v>
      </c>
      <c r="AF159" s="99">
        <v>800</v>
      </c>
      <c r="AG159" s="98"/>
      <c r="AH159" s="102">
        <f t="shared" si="243"/>
        <v>17200</v>
      </c>
      <c r="AI159" s="99">
        <v>800</v>
      </c>
      <c r="AJ159" s="98"/>
      <c r="AK159" s="102">
        <f t="shared" si="244"/>
        <v>18000</v>
      </c>
      <c r="AL159" s="99">
        <v>800</v>
      </c>
      <c r="AM159" s="98"/>
      <c r="AN159" s="102">
        <f t="shared" si="245"/>
        <v>18800</v>
      </c>
      <c r="AO159" s="99">
        <v>800</v>
      </c>
      <c r="AP159" s="113"/>
      <c r="AQ159" s="102">
        <f t="shared" si="246"/>
        <v>19600</v>
      </c>
      <c r="AR159" s="99">
        <v>800</v>
      </c>
      <c r="AS159" s="113">
        <v>17000</v>
      </c>
      <c r="AT159" s="102">
        <f t="shared" si="247"/>
        <v>3400</v>
      </c>
      <c r="AU159" s="99">
        <v>800</v>
      </c>
      <c r="AV159" s="113"/>
      <c r="AW159" s="102">
        <f t="shared" si="248"/>
        <v>4200</v>
      </c>
      <c r="AX159" s="99">
        <v>800</v>
      </c>
      <c r="AY159" s="113"/>
      <c r="AZ159" s="102">
        <f t="shared" si="249"/>
        <v>5000</v>
      </c>
      <c r="BA159" s="99">
        <v>800</v>
      </c>
      <c r="BB159" s="113"/>
      <c r="BC159" s="102">
        <f t="shared" si="250"/>
        <v>5800</v>
      </c>
      <c r="BD159" s="99">
        <v>800</v>
      </c>
      <c r="BE159" s="113"/>
      <c r="BF159" s="102">
        <f t="shared" si="251"/>
        <v>6600</v>
      </c>
      <c r="BG159" s="99">
        <v>800</v>
      </c>
      <c r="BH159" s="113"/>
      <c r="BI159" s="102">
        <f t="shared" si="252"/>
        <v>7400</v>
      </c>
      <c r="BJ159" s="99">
        <v>800</v>
      </c>
      <c r="BK159" s="113"/>
      <c r="BL159" s="102">
        <f t="shared" si="253"/>
        <v>8200</v>
      </c>
      <c r="BM159" s="99">
        <v>800</v>
      </c>
      <c r="BN159" s="113"/>
      <c r="BO159" s="102">
        <f t="shared" si="254"/>
        <v>9000</v>
      </c>
      <c r="BP159" s="99">
        <v>800</v>
      </c>
      <c r="BQ159" s="113">
        <v>5000</v>
      </c>
      <c r="BR159" s="102">
        <f t="shared" si="255"/>
        <v>4800</v>
      </c>
      <c r="BS159" s="99">
        <v>800</v>
      </c>
      <c r="BT159" s="113"/>
      <c r="BU159" s="102">
        <f t="shared" si="256"/>
        <v>5600</v>
      </c>
      <c r="BV159" s="99">
        <v>800</v>
      </c>
      <c r="BW159" s="113"/>
      <c r="BX159" s="102">
        <f t="shared" si="257"/>
        <v>6400</v>
      </c>
      <c r="BY159" s="99">
        <v>800</v>
      </c>
      <c r="BZ159" s="113"/>
      <c r="CA159" s="102">
        <f t="shared" si="258"/>
        <v>7200</v>
      </c>
      <c r="CB159" s="99">
        <v>800</v>
      </c>
      <c r="CC159" s="113"/>
      <c r="CD159" s="102">
        <f t="shared" si="259"/>
        <v>8000</v>
      </c>
    </row>
    <row r="160" spans="1:82" x14ac:dyDescent="0.25">
      <c r="A160" s="41">
        <f>VLOOKUP(B160,справочник!$B$2:$E$322,4,FALSE)</f>
        <v>158</v>
      </c>
      <c r="B160" t="str">
        <f t="shared" si="178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242"/>
        <v>23</v>
      </c>
      <c r="I160" s="1">
        <f t="shared" si="214"/>
        <v>23000</v>
      </c>
      <c r="J160" s="17">
        <f>1000</f>
        <v>1000</v>
      </c>
      <c r="K160" s="17"/>
      <c r="L160" s="18">
        <f t="shared" si="180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81"/>
        <v>0</v>
      </c>
      <c r="Z160" s="96">
        <v>12</v>
      </c>
      <c r="AA160" s="96">
        <f t="shared" si="182"/>
        <v>9600</v>
      </c>
      <c r="AB160" s="96">
        <f t="shared" si="183"/>
        <v>31600</v>
      </c>
      <c r="AC160" s="99">
        <v>800</v>
      </c>
      <c r="AD160" s="98"/>
      <c r="AE160" s="102">
        <f t="shared" si="184"/>
        <v>32400</v>
      </c>
      <c r="AF160" s="99">
        <v>800</v>
      </c>
      <c r="AG160" s="98"/>
      <c r="AH160" s="102">
        <f t="shared" si="243"/>
        <v>33200</v>
      </c>
      <c r="AI160" s="99">
        <v>800</v>
      </c>
      <c r="AJ160" s="98"/>
      <c r="AK160" s="102">
        <f t="shared" si="244"/>
        <v>34000</v>
      </c>
      <c r="AL160" s="99">
        <v>800</v>
      </c>
      <c r="AM160" s="98"/>
      <c r="AN160" s="102">
        <f t="shared" si="245"/>
        <v>34800</v>
      </c>
      <c r="AO160" s="99">
        <v>800</v>
      </c>
      <c r="AP160" s="113"/>
      <c r="AQ160" s="102">
        <f t="shared" si="246"/>
        <v>35600</v>
      </c>
      <c r="AR160" s="99">
        <v>800</v>
      </c>
      <c r="AS160" s="113"/>
      <c r="AT160" s="102">
        <f t="shared" si="247"/>
        <v>36400</v>
      </c>
      <c r="AU160" s="99">
        <v>800</v>
      </c>
      <c r="AV160" s="113"/>
      <c r="AW160" s="102">
        <f t="shared" si="248"/>
        <v>37200</v>
      </c>
      <c r="AX160" s="99">
        <v>800</v>
      </c>
      <c r="AY160" s="113"/>
      <c r="AZ160" s="102">
        <f t="shared" si="249"/>
        <v>38000</v>
      </c>
      <c r="BA160" s="99">
        <v>800</v>
      </c>
      <c r="BB160" s="113"/>
      <c r="BC160" s="102">
        <f t="shared" si="250"/>
        <v>38800</v>
      </c>
      <c r="BD160" s="99">
        <v>800</v>
      </c>
      <c r="BE160" s="113"/>
      <c r="BF160" s="102">
        <f t="shared" si="251"/>
        <v>39600</v>
      </c>
      <c r="BG160" s="99">
        <v>800</v>
      </c>
      <c r="BH160" s="113"/>
      <c r="BI160" s="102">
        <f t="shared" si="252"/>
        <v>40400</v>
      </c>
      <c r="BJ160" s="99">
        <v>800</v>
      </c>
      <c r="BK160" s="113"/>
      <c r="BL160" s="102">
        <f t="shared" si="253"/>
        <v>41200</v>
      </c>
      <c r="BM160" s="99">
        <v>800</v>
      </c>
      <c r="BN160" s="113"/>
      <c r="BO160" s="102">
        <f t="shared" si="254"/>
        <v>42000</v>
      </c>
      <c r="BP160" s="99">
        <v>800</v>
      </c>
      <c r="BQ160" s="113"/>
      <c r="BR160" s="102">
        <f t="shared" si="255"/>
        <v>42800</v>
      </c>
      <c r="BS160" s="99">
        <v>800</v>
      </c>
      <c r="BT160" s="113"/>
      <c r="BU160" s="102">
        <f t="shared" si="256"/>
        <v>43600</v>
      </c>
      <c r="BV160" s="99">
        <v>800</v>
      </c>
      <c r="BW160" s="113"/>
      <c r="BX160" s="102">
        <f t="shared" si="257"/>
        <v>44400</v>
      </c>
      <c r="BY160" s="99">
        <v>800</v>
      </c>
      <c r="BZ160" s="113"/>
      <c r="CA160" s="102">
        <f t="shared" si="258"/>
        <v>45200</v>
      </c>
      <c r="CB160" s="99">
        <v>800</v>
      </c>
      <c r="CC160" s="113"/>
      <c r="CD160" s="102">
        <f t="shared" si="259"/>
        <v>46000</v>
      </c>
    </row>
    <row r="161" spans="1:82" s="80" customFormat="1" x14ac:dyDescent="0.25">
      <c r="A161" s="103" t="e">
        <f>VLOOKUP(B161,справочник!$B$2:$E$322,4,FALSE)</f>
        <v>#N/A</v>
      </c>
      <c r="B161" s="80" t="str">
        <f t="shared" si="178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242"/>
        <v>54</v>
      </c>
      <c r="I161" s="5">
        <f t="shared" si="214"/>
        <v>54000</v>
      </c>
      <c r="J161" s="20">
        <v>54000</v>
      </c>
      <c r="K161" s="20"/>
      <c r="L161" s="21">
        <f t="shared" si="180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82"/>
        <v>9600</v>
      </c>
      <c r="AB161" s="104">
        <f t="shared" si="183"/>
        <v>0</v>
      </c>
      <c r="AC161" s="104">
        <v>0</v>
      </c>
      <c r="AD161" s="105"/>
      <c r="AE161" s="183">
        <f>AB163+AC163-AD163+AB162</f>
        <v>31000</v>
      </c>
      <c r="AF161" s="104">
        <v>0</v>
      </c>
      <c r="AG161" s="105"/>
      <c r="AH161" s="183">
        <f>AE161+AF163-AG163</f>
        <v>27000</v>
      </c>
      <c r="AI161" s="104">
        <v>0</v>
      </c>
      <c r="AJ161" s="105"/>
      <c r="AK161" s="183">
        <f>AH161+AI163-AJ163</f>
        <v>23000</v>
      </c>
      <c r="AL161" s="104">
        <v>0</v>
      </c>
      <c r="AM161" s="105"/>
      <c r="AN161" s="183">
        <f>AK161+AL163-AM163</f>
        <v>10800</v>
      </c>
      <c r="AO161" s="104">
        <v>0</v>
      </c>
      <c r="AP161" s="105"/>
      <c r="AQ161" s="183">
        <f>AN161+AO163-AP163</f>
        <v>11600</v>
      </c>
      <c r="AR161" s="104">
        <v>0</v>
      </c>
      <c r="AS161" s="105"/>
      <c r="AT161" s="183">
        <f>AQ161+AR163-AS163</f>
        <v>12400</v>
      </c>
      <c r="AU161" s="104">
        <v>0</v>
      </c>
      <c r="AV161" s="105"/>
      <c r="AW161" s="173">
        <f>AT161+AU163-AV163</f>
        <v>13200</v>
      </c>
      <c r="AX161" s="104">
        <v>0</v>
      </c>
      <c r="AY161" s="105"/>
      <c r="AZ161" s="173">
        <f>AW161+AX163-AY163</f>
        <v>14000</v>
      </c>
      <c r="BA161" s="104">
        <v>0</v>
      </c>
      <c r="BB161" s="105"/>
      <c r="BC161" s="173">
        <f>AZ161+BA163-BB163</f>
        <v>14800</v>
      </c>
      <c r="BD161" s="104">
        <v>0</v>
      </c>
      <c r="BE161" s="105"/>
      <c r="BF161" s="173">
        <f>BC161+BD163-BE163</f>
        <v>15600</v>
      </c>
      <c r="BG161" s="104">
        <v>0</v>
      </c>
      <c r="BH161" s="105"/>
      <c r="BI161" s="173">
        <f>BF161+BG163-BH163</f>
        <v>6800</v>
      </c>
      <c r="BJ161" s="104">
        <v>0</v>
      </c>
      <c r="BK161" s="105"/>
      <c r="BL161" s="173">
        <f>BI161+SUM(BJ161:BJ163)-SUM(BK161:BK163)</f>
        <v>7600</v>
      </c>
      <c r="BM161" s="104">
        <v>0</v>
      </c>
      <c r="BN161" s="105"/>
      <c r="BO161" s="173">
        <f>BL161+BM163-BN163</f>
        <v>8400</v>
      </c>
      <c r="BP161" s="104">
        <v>0</v>
      </c>
      <c r="BQ161" s="105"/>
      <c r="BR161" s="173">
        <f>BO161+BP163-BQ163</f>
        <v>9200</v>
      </c>
      <c r="BS161" s="104">
        <v>0</v>
      </c>
      <c r="BT161" s="105"/>
      <c r="BU161" s="173">
        <f>BR161+BS163-BT163</f>
        <v>10000</v>
      </c>
      <c r="BV161" s="104">
        <v>0</v>
      </c>
      <c r="BW161" s="105"/>
      <c r="BX161" s="173">
        <f>BU161+BV163-BW163</f>
        <v>10800</v>
      </c>
      <c r="BY161" s="104">
        <v>0</v>
      </c>
      <c r="BZ161" s="105"/>
      <c r="CA161" s="173">
        <f>BX161+BY163-BZ163</f>
        <v>11600</v>
      </c>
      <c r="CB161" s="104">
        <v>0</v>
      </c>
      <c r="CC161" s="105"/>
      <c r="CD161" s="173">
        <f>CA161+CB163-CC163</f>
        <v>12400</v>
      </c>
    </row>
    <row r="162" spans="1:82" s="80" customFormat="1" x14ac:dyDescent="0.25">
      <c r="A162" s="103" t="e">
        <f>VLOOKUP(B162,справочник!$B$2:$E$322,4,FALSE)</f>
        <v>#N/A</v>
      </c>
      <c r="B162" s="80" t="str">
        <f t="shared" si="178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214"/>
        <v>52000</v>
      </c>
      <c r="J162" s="20">
        <v>54000</v>
      </c>
      <c r="K162" s="20"/>
      <c r="L162" s="21">
        <f t="shared" si="180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81"/>
        <v>4800</v>
      </c>
      <c r="Z162" s="104">
        <v>0</v>
      </c>
      <c r="AA162" s="104">
        <f t="shared" si="182"/>
        <v>0</v>
      </c>
      <c r="AB162" s="104">
        <f t="shared" si="183"/>
        <v>-6800</v>
      </c>
      <c r="AC162" s="104">
        <v>0</v>
      </c>
      <c r="AD162" s="105"/>
      <c r="AE162" s="188"/>
      <c r="AF162" s="104">
        <v>0</v>
      </c>
      <c r="AG162" s="105"/>
      <c r="AH162" s="188"/>
      <c r="AI162" s="104">
        <v>0</v>
      </c>
      <c r="AJ162" s="105"/>
      <c r="AK162" s="188"/>
      <c r="AL162" s="104">
        <v>0</v>
      </c>
      <c r="AM162" s="105"/>
      <c r="AN162" s="188"/>
      <c r="AO162" s="104">
        <v>0</v>
      </c>
      <c r="AP162" s="105"/>
      <c r="AQ162" s="188"/>
      <c r="AR162" s="104">
        <v>0</v>
      </c>
      <c r="AS162" s="105"/>
      <c r="AT162" s="188"/>
      <c r="AU162" s="104">
        <v>0</v>
      </c>
      <c r="AV162" s="105"/>
      <c r="AW162" s="174"/>
      <c r="AX162" s="104">
        <v>0</v>
      </c>
      <c r="AY162" s="105"/>
      <c r="AZ162" s="174"/>
      <c r="BA162" s="104">
        <v>0</v>
      </c>
      <c r="BB162" s="105"/>
      <c r="BC162" s="174"/>
      <c r="BD162" s="104">
        <v>0</v>
      </c>
      <c r="BE162" s="105"/>
      <c r="BF162" s="174"/>
      <c r="BG162" s="104">
        <v>0</v>
      </c>
      <c r="BH162" s="105"/>
      <c r="BI162" s="174"/>
      <c r="BJ162" s="104">
        <v>0</v>
      </c>
      <c r="BK162" s="105"/>
      <c r="BL162" s="174"/>
      <c r="BM162" s="104">
        <v>0</v>
      </c>
      <c r="BN162" s="105"/>
      <c r="BO162" s="174"/>
      <c r="BP162" s="104">
        <v>0</v>
      </c>
      <c r="BQ162" s="105"/>
      <c r="BR162" s="174"/>
      <c r="BS162" s="104">
        <v>0</v>
      </c>
      <c r="BT162" s="105"/>
      <c r="BU162" s="174"/>
      <c r="BV162" s="104">
        <v>0</v>
      </c>
      <c r="BW162" s="105"/>
      <c r="BX162" s="174"/>
      <c r="BY162" s="104">
        <v>0</v>
      </c>
      <c r="BZ162" s="105"/>
      <c r="CA162" s="174"/>
      <c r="CB162" s="104">
        <v>0</v>
      </c>
      <c r="CC162" s="105"/>
      <c r="CD162" s="174"/>
    </row>
    <row r="163" spans="1:82" s="80" customFormat="1" x14ac:dyDescent="0.25">
      <c r="A163" s="103" t="e">
        <f>VLOOKUP(B163,справочник!$B$2:$E$322,4,FALSE)</f>
        <v>#N/A</v>
      </c>
      <c r="B163" s="80" t="str">
        <f t="shared" si="178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214"/>
        <v>52000</v>
      </c>
      <c r="J163" s="20">
        <f>11000+4000</f>
        <v>15000</v>
      </c>
      <c r="K163" s="20"/>
      <c r="L163" s="21">
        <f t="shared" si="180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81"/>
        <v>0</v>
      </c>
      <c r="Z163" s="104">
        <v>0</v>
      </c>
      <c r="AA163" s="104">
        <f t="shared" si="182"/>
        <v>0</v>
      </c>
      <c r="AB163" s="104">
        <f>L163+AA163-Y163</f>
        <v>37000</v>
      </c>
      <c r="AC163" s="104">
        <v>800</v>
      </c>
      <c r="AD163" s="105"/>
      <c r="AE163" s="184"/>
      <c r="AF163" s="104">
        <v>800</v>
      </c>
      <c r="AG163" s="105">
        <v>4800</v>
      </c>
      <c r="AH163" s="184"/>
      <c r="AI163" s="104">
        <v>800</v>
      </c>
      <c r="AJ163" s="105">
        <v>4800</v>
      </c>
      <c r="AK163" s="184"/>
      <c r="AL163" s="104">
        <v>800</v>
      </c>
      <c r="AM163" s="105">
        <v>13000</v>
      </c>
      <c r="AN163" s="184"/>
      <c r="AO163" s="104">
        <v>800</v>
      </c>
      <c r="AP163" s="105"/>
      <c r="AQ163" s="184"/>
      <c r="AR163" s="104">
        <v>800</v>
      </c>
      <c r="AS163" s="105"/>
      <c r="AT163" s="184"/>
      <c r="AU163" s="104">
        <v>800</v>
      </c>
      <c r="AV163" s="105"/>
      <c r="AW163" s="175"/>
      <c r="AX163" s="104">
        <v>800</v>
      </c>
      <c r="AY163" s="105"/>
      <c r="AZ163" s="175"/>
      <c r="BA163" s="104">
        <v>800</v>
      </c>
      <c r="BB163" s="105"/>
      <c r="BC163" s="175"/>
      <c r="BD163" s="104">
        <v>800</v>
      </c>
      <c r="BE163" s="105"/>
      <c r="BF163" s="175"/>
      <c r="BG163" s="104">
        <v>800</v>
      </c>
      <c r="BH163" s="105">
        <f>4800+4800</f>
        <v>9600</v>
      </c>
      <c r="BI163" s="175"/>
      <c r="BJ163" s="104">
        <v>800</v>
      </c>
      <c r="BK163" s="105"/>
      <c r="BL163" s="175"/>
      <c r="BM163" s="104">
        <v>800</v>
      </c>
      <c r="BN163" s="105"/>
      <c r="BO163" s="175"/>
      <c r="BP163" s="104">
        <v>800</v>
      </c>
      <c r="BQ163" s="105"/>
      <c r="BR163" s="175"/>
      <c r="BS163" s="104">
        <v>800</v>
      </c>
      <c r="BT163" s="105"/>
      <c r="BU163" s="175"/>
      <c r="BV163" s="104">
        <v>800</v>
      </c>
      <c r="BW163" s="105"/>
      <c r="BX163" s="175"/>
      <c r="BY163" s="104">
        <v>800</v>
      </c>
      <c r="BZ163" s="105"/>
      <c r="CA163" s="175"/>
      <c r="CB163" s="104">
        <v>800</v>
      </c>
      <c r="CC163" s="105"/>
      <c r="CD163" s="175"/>
    </row>
    <row r="164" spans="1:82" s="80" customFormat="1" x14ac:dyDescent="0.25">
      <c r="A164" s="103">
        <f>VLOOKUP(B164,справочник!$B$2:$E$322,4,FALSE)</f>
        <v>261</v>
      </c>
      <c r="B164" s="80" t="str">
        <f t="shared" si="178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214"/>
        <v>4000</v>
      </c>
      <c r="J164" s="20">
        <v>19000</v>
      </c>
      <c r="K164" s="20"/>
      <c r="L164" s="167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82"/>
        <v>9600</v>
      </c>
      <c r="AB164" s="104">
        <f t="shared" si="183"/>
        <v>-2400</v>
      </c>
      <c r="AC164" s="104">
        <v>800</v>
      </c>
      <c r="AD164" s="105"/>
      <c r="AE164" s="183">
        <f>SUM(AB164:AB165)+SUM(AC164:AC165)</f>
        <v>-1600</v>
      </c>
      <c r="AF164" s="104">
        <v>800</v>
      </c>
      <c r="AG164" s="105"/>
      <c r="AH164" s="183">
        <f>SUM(AE164:AE165)+SUM(AF164:AF165)</f>
        <v>-800</v>
      </c>
      <c r="AI164" s="104">
        <v>800</v>
      </c>
      <c r="AJ164" s="105"/>
      <c r="AK164" s="183">
        <f>SUM(AH164:AH165)+SUM(AI164:AI165)</f>
        <v>0</v>
      </c>
      <c r="AL164" s="104">
        <v>800</v>
      </c>
      <c r="AM164" s="105"/>
      <c r="AN164" s="183">
        <f>SUM(AK164:AK165)+SUM(AL164:AL165)</f>
        <v>800</v>
      </c>
      <c r="AO164" s="104">
        <v>800</v>
      </c>
      <c r="AP164" s="105"/>
      <c r="AQ164" s="183">
        <f>SUM(AN164:AN165)+SUM(AO164:AO165)</f>
        <v>1600</v>
      </c>
      <c r="AR164" s="104">
        <v>800</v>
      </c>
      <c r="AS164" s="105"/>
      <c r="AT164" s="183">
        <f>SUM(AQ164:AQ165)+SUM(AR164:AR165)</f>
        <v>2400</v>
      </c>
      <c r="AU164" s="104">
        <v>800</v>
      </c>
      <c r="AV164" s="169">
        <v>4800</v>
      </c>
      <c r="AW164" s="173">
        <f>SUM(AT164:AT165)+SUM(AU164:AU165)-AV164</f>
        <v>-1600</v>
      </c>
      <c r="AX164" s="104">
        <v>800</v>
      </c>
      <c r="AY164" s="105"/>
      <c r="AZ164" s="173">
        <f>SUM(AW164:AW165)+SUM(AX164:AX165)</f>
        <v>-800</v>
      </c>
      <c r="BA164" s="104">
        <v>800</v>
      </c>
      <c r="BB164" s="105"/>
      <c r="BC164" s="173">
        <f>SUM(AZ164:AZ165)+SUM(BA164:BA165)</f>
        <v>0</v>
      </c>
      <c r="BD164" s="104">
        <v>800</v>
      </c>
      <c r="BE164" s="105"/>
      <c r="BF164" s="173">
        <f>SUM(BC164:BC165)+SUM(BD164:BD165)</f>
        <v>800</v>
      </c>
      <c r="BG164" s="104">
        <v>800</v>
      </c>
      <c r="BH164" s="105"/>
      <c r="BI164" s="173">
        <f>SUM(BF164:BF165)+SUM(BG164:BG165)</f>
        <v>1600</v>
      </c>
      <c r="BJ164" s="104">
        <v>800</v>
      </c>
      <c r="BK164" s="105"/>
      <c r="BL164" s="173">
        <f>SUM(BI164:BI165)+SUM(BJ164:BJ165)-SUM(BK164:BK165)</f>
        <v>2400</v>
      </c>
      <c r="BM164" s="104">
        <v>800</v>
      </c>
      <c r="BN164" s="105"/>
      <c r="BO164" s="173">
        <f>SUM(BL164:BL165)+SUM(BM164:BM165)+SUM(BN164:BN165)</f>
        <v>3200</v>
      </c>
      <c r="BP164" s="104">
        <v>800</v>
      </c>
      <c r="BQ164" s="105"/>
      <c r="BR164" s="173">
        <f>SUM(BO164:BO165)+SUM(BP164:BP165)+SUM(BQ164:BQ165)</f>
        <v>4000</v>
      </c>
      <c r="BS164" s="104">
        <v>800</v>
      </c>
      <c r="BT164" s="105"/>
      <c r="BU164" s="173">
        <f>SUM(BR164:BR165)+SUM(BS164:BS165)-SUM(BT164:BT165)</f>
        <v>4800</v>
      </c>
      <c r="BV164" s="104">
        <v>800</v>
      </c>
      <c r="BW164" s="105">
        <v>4000</v>
      </c>
      <c r="BX164" s="173">
        <f>SUM(BU164:BU165)+SUM(BV164:BV165)-SUM(BW164:BW165)</f>
        <v>1600</v>
      </c>
      <c r="BY164" s="104">
        <v>800</v>
      </c>
      <c r="BZ164" s="105"/>
      <c r="CA164" s="173">
        <f>SUM(BX164:BX165)+SUM(BY164:BY165)-SUM(BZ164:BZ165)</f>
        <v>2400</v>
      </c>
      <c r="CB164" s="104">
        <v>800</v>
      </c>
      <c r="CC164" s="105"/>
      <c r="CD164" s="173">
        <f>SUM(CA164:CA165)+SUM(CB164:CB165)-SUM(CC164:CC165)</f>
        <v>3200</v>
      </c>
    </row>
    <row r="165" spans="1:82" s="80" customFormat="1" x14ac:dyDescent="0.25">
      <c r="A165" s="103">
        <f>VLOOKUP(B165,справочник!$B$2:$E$322,4,FALSE)</f>
        <v>261</v>
      </c>
      <c r="B165" s="80" t="str">
        <f t="shared" si="178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214"/>
        <v>43000</v>
      </c>
      <c r="J165" s="20">
        <f>9000+19000</f>
        <v>28000</v>
      </c>
      <c r="K165" s="20"/>
      <c r="L165" s="168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81"/>
        <v>0</v>
      </c>
      <c r="Z165" s="104">
        <v>0</v>
      </c>
      <c r="AA165" s="104">
        <f t="shared" si="182"/>
        <v>0</v>
      </c>
      <c r="AB165" s="104">
        <f t="shared" si="183"/>
        <v>0</v>
      </c>
      <c r="AC165" s="104">
        <v>0</v>
      </c>
      <c r="AD165" s="105"/>
      <c r="AE165" s="184"/>
      <c r="AF165" s="104">
        <v>0</v>
      </c>
      <c r="AG165" s="105"/>
      <c r="AH165" s="184"/>
      <c r="AI165" s="104">
        <v>0</v>
      </c>
      <c r="AJ165" s="105"/>
      <c r="AK165" s="184"/>
      <c r="AL165" s="104">
        <v>0</v>
      </c>
      <c r="AM165" s="105"/>
      <c r="AN165" s="184"/>
      <c r="AO165" s="104">
        <v>0</v>
      </c>
      <c r="AP165" s="105"/>
      <c r="AQ165" s="184"/>
      <c r="AR165" s="104">
        <v>0</v>
      </c>
      <c r="AS165" s="105"/>
      <c r="AT165" s="184"/>
      <c r="AU165" s="104">
        <v>0</v>
      </c>
      <c r="AV165" s="170"/>
      <c r="AW165" s="175"/>
      <c r="AX165" s="104">
        <v>0</v>
      </c>
      <c r="AY165" s="105"/>
      <c r="AZ165" s="175"/>
      <c r="BA165" s="104">
        <v>0</v>
      </c>
      <c r="BB165" s="105"/>
      <c r="BC165" s="175"/>
      <c r="BD165" s="104">
        <v>0</v>
      </c>
      <c r="BE165" s="105"/>
      <c r="BF165" s="175"/>
      <c r="BG165" s="104">
        <v>0</v>
      </c>
      <c r="BH165" s="105"/>
      <c r="BI165" s="175"/>
      <c r="BJ165" s="104">
        <v>0</v>
      </c>
      <c r="BK165" s="105"/>
      <c r="BL165" s="175"/>
      <c r="BM165" s="104">
        <v>0</v>
      </c>
      <c r="BN165" s="105"/>
      <c r="BO165" s="175"/>
      <c r="BP165" s="104">
        <v>0</v>
      </c>
      <c r="BQ165" s="105"/>
      <c r="BR165" s="175"/>
      <c r="BS165" s="104">
        <v>0</v>
      </c>
      <c r="BT165" s="105"/>
      <c r="BU165" s="175"/>
      <c r="BV165" s="104">
        <v>0</v>
      </c>
      <c r="BW165" s="105"/>
      <c r="BX165" s="175"/>
      <c r="BY165" s="104">
        <v>0</v>
      </c>
      <c r="BZ165" s="105"/>
      <c r="CA165" s="175"/>
      <c r="CB165" s="104">
        <v>0</v>
      </c>
      <c r="CC165" s="105"/>
      <c r="CD165" s="175"/>
    </row>
    <row r="166" spans="1:82" x14ac:dyDescent="0.25">
      <c r="A166" s="41">
        <f>VLOOKUP(B166,справочник!$B$2:$E$322,4,FALSE)</f>
        <v>288</v>
      </c>
      <c r="B166" t="str">
        <f t="shared" si="178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214"/>
        <v>28000</v>
      </c>
      <c r="J166" s="17"/>
      <c r="K166" s="17"/>
      <c r="L166" s="18">
        <f t="shared" si="180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81"/>
        <v>0</v>
      </c>
      <c r="Z166" s="96">
        <v>12</v>
      </c>
      <c r="AA166" s="96">
        <f t="shared" si="182"/>
        <v>9600</v>
      </c>
      <c r="AB166" s="96">
        <f t="shared" si="183"/>
        <v>37600</v>
      </c>
      <c r="AC166" s="99">
        <v>800</v>
      </c>
      <c r="AD166" s="98"/>
      <c r="AE166" s="102">
        <f t="shared" si="184"/>
        <v>38400</v>
      </c>
      <c r="AF166" s="99">
        <v>800</v>
      </c>
      <c r="AG166" s="98"/>
      <c r="AH166" s="102">
        <f t="shared" ref="AH166:AH168" si="260">AE166+AF166-AG166</f>
        <v>39200</v>
      </c>
      <c r="AI166" s="99">
        <v>800</v>
      </c>
      <c r="AJ166" s="98"/>
      <c r="AK166" s="102">
        <f t="shared" ref="AK166:AK168" si="261">AH166+AI166-AJ166</f>
        <v>40000</v>
      </c>
      <c r="AL166" s="99">
        <v>800</v>
      </c>
      <c r="AM166" s="98"/>
      <c r="AN166" s="102">
        <f t="shared" ref="AN166:AN168" si="262">AK166+AL166-AM166</f>
        <v>40800</v>
      </c>
      <c r="AO166" s="99">
        <v>800</v>
      </c>
      <c r="AP166" s="113"/>
      <c r="AQ166" s="102">
        <f t="shared" ref="AQ166:AQ168" si="263">AN166+AO166-AP166</f>
        <v>41600</v>
      </c>
      <c r="AR166" s="99">
        <v>800</v>
      </c>
      <c r="AS166" s="113"/>
      <c r="AT166" s="102">
        <f t="shared" ref="AT166:AT168" si="264">AQ166+AR166-AS166</f>
        <v>42400</v>
      </c>
      <c r="AU166" s="99">
        <v>800</v>
      </c>
      <c r="AV166" s="113"/>
      <c r="AW166" s="102">
        <f t="shared" ref="AW166:AW168" si="265">AT166+AU166-AV166</f>
        <v>43200</v>
      </c>
      <c r="AX166" s="99">
        <v>800</v>
      </c>
      <c r="AY166" s="113"/>
      <c r="AZ166" s="102">
        <f t="shared" ref="AZ166:AZ168" si="266">AW166+AX166-AY166</f>
        <v>44000</v>
      </c>
      <c r="BA166" s="99">
        <v>800</v>
      </c>
      <c r="BB166" s="113"/>
      <c r="BC166" s="102">
        <f t="shared" ref="BC166:BC168" si="267">AZ166+BA166-BB166</f>
        <v>44800</v>
      </c>
      <c r="BD166" s="99">
        <v>800</v>
      </c>
      <c r="BE166" s="113"/>
      <c r="BF166" s="102">
        <f t="shared" ref="BF166:BF168" si="268">BC166+BD166-BE166</f>
        <v>45600</v>
      </c>
      <c r="BG166" s="99">
        <v>800</v>
      </c>
      <c r="BH166" s="113"/>
      <c r="BI166" s="102">
        <f t="shared" ref="BI166:BI168" si="269">BF166+BG166-BH166</f>
        <v>46400</v>
      </c>
      <c r="BJ166" s="99">
        <v>800</v>
      </c>
      <c r="BK166" s="113"/>
      <c r="BL166" s="102">
        <f t="shared" ref="BL166:BL168" si="270">BI166+BJ166-BK166</f>
        <v>47200</v>
      </c>
      <c r="BM166" s="99">
        <v>800</v>
      </c>
      <c r="BN166" s="113"/>
      <c r="BO166" s="102">
        <f t="shared" ref="BO166:BO168" si="271">BL166+BM166-BN166</f>
        <v>48000</v>
      </c>
      <c r="BP166" s="99">
        <v>800</v>
      </c>
      <c r="BQ166" s="113">
        <v>3000</v>
      </c>
      <c r="BR166" s="102">
        <f t="shared" ref="BR166:BR168" si="272">BO166+BP166-BQ166</f>
        <v>45800</v>
      </c>
      <c r="BS166" s="99">
        <v>800</v>
      </c>
      <c r="BT166" s="113"/>
      <c r="BU166" s="102">
        <f t="shared" ref="BU166:BU168" si="273">BR166+BS166-BT166</f>
        <v>46600</v>
      </c>
      <c r="BV166" s="99">
        <v>800</v>
      </c>
      <c r="BW166" s="113">
        <v>5000</v>
      </c>
      <c r="BX166" s="102">
        <f t="shared" ref="BX166:BX168" si="274">BU166+BV166-BW166</f>
        <v>42400</v>
      </c>
      <c r="BY166" s="99">
        <v>800</v>
      </c>
      <c r="BZ166" s="113"/>
      <c r="CA166" s="102">
        <f t="shared" ref="CA166:CA168" si="275">BX166+BY166-BZ166</f>
        <v>43200</v>
      </c>
      <c r="CB166" s="99">
        <v>800</v>
      </c>
      <c r="CC166" s="113"/>
      <c r="CD166" s="102">
        <f t="shared" ref="CD166:CD168" si="276">CA166+CB166-CC166</f>
        <v>44000</v>
      </c>
    </row>
    <row r="167" spans="1:82" x14ac:dyDescent="0.25">
      <c r="A167" s="41">
        <f>VLOOKUP(B167,справочник!$B$2:$E$322,4,FALSE)</f>
        <v>166</v>
      </c>
      <c r="B167" t="str">
        <f t="shared" si="178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214"/>
        <v>17000</v>
      </c>
      <c r="J167" s="17">
        <v>5000</v>
      </c>
      <c r="K167" s="17"/>
      <c r="L167" s="18">
        <f t="shared" si="180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81"/>
        <v>14200</v>
      </c>
      <c r="Z167" s="96">
        <v>12</v>
      </c>
      <c r="AA167" s="96">
        <f t="shared" si="182"/>
        <v>9600</v>
      </c>
      <c r="AB167" s="96">
        <f t="shared" si="183"/>
        <v>7400</v>
      </c>
      <c r="AC167" s="99">
        <v>800</v>
      </c>
      <c r="AD167" s="98"/>
      <c r="AE167" s="102">
        <f t="shared" si="184"/>
        <v>8200</v>
      </c>
      <c r="AF167" s="99">
        <v>800</v>
      </c>
      <c r="AG167" s="98">
        <v>4000</v>
      </c>
      <c r="AH167" s="102">
        <f t="shared" si="260"/>
        <v>5000</v>
      </c>
      <c r="AI167" s="99">
        <v>800</v>
      </c>
      <c r="AJ167" s="98"/>
      <c r="AK167" s="102">
        <f t="shared" si="261"/>
        <v>5800</v>
      </c>
      <c r="AL167" s="99">
        <v>800</v>
      </c>
      <c r="AM167" s="98"/>
      <c r="AN167" s="102">
        <f t="shared" si="262"/>
        <v>6600</v>
      </c>
      <c r="AO167" s="99">
        <v>800</v>
      </c>
      <c r="AP167" s="113"/>
      <c r="AQ167" s="102">
        <f t="shared" si="263"/>
        <v>7400</v>
      </c>
      <c r="AR167" s="99">
        <v>800</v>
      </c>
      <c r="AS167" s="113"/>
      <c r="AT167" s="102">
        <f t="shared" si="264"/>
        <v>8200</v>
      </c>
      <c r="AU167" s="99">
        <v>800</v>
      </c>
      <c r="AV167" s="113"/>
      <c r="AW167" s="102">
        <f t="shared" si="265"/>
        <v>9000</v>
      </c>
      <c r="AX167" s="99">
        <v>800</v>
      </c>
      <c r="AY167" s="113">
        <v>4000</v>
      </c>
      <c r="AZ167" s="102">
        <f t="shared" si="266"/>
        <v>5800</v>
      </c>
      <c r="BA167" s="99">
        <v>800</v>
      </c>
      <c r="BB167" s="113"/>
      <c r="BC167" s="102">
        <f t="shared" si="267"/>
        <v>6600</v>
      </c>
      <c r="BD167" s="99">
        <v>800</v>
      </c>
      <c r="BE167" s="113"/>
      <c r="BF167" s="102">
        <f t="shared" si="268"/>
        <v>7400</v>
      </c>
      <c r="BG167" s="99">
        <v>800</v>
      </c>
      <c r="BH167" s="113"/>
      <c r="BI167" s="102">
        <f t="shared" si="269"/>
        <v>8200</v>
      </c>
      <c r="BJ167" s="99">
        <v>800</v>
      </c>
      <c r="BK167" s="113"/>
      <c r="BL167" s="102">
        <f t="shared" si="270"/>
        <v>9000</v>
      </c>
      <c r="BM167" s="99">
        <v>800</v>
      </c>
      <c r="BN167" s="113"/>
      <c r="BO167" s="102">
        <f t="shared" si="271"/>
        <v>9800</v>
      </c>
      <c r="BP167" s="99">
        <v>800</v>
      </c>
      <c r="BQ167" s="113"/>
      <c r="BR167" s="102">
        <f t="shared" si="272"/>
        <v>10600</v>
      </c>
      <c r="BS167" s="99">
        <v>800</v>
      </c>
      <c r="BT167" s="113"/>
      <c r="BU167" s="102">
        <f t="shared" si="273"/>
        <v>11400</v>
      </c>
      <c r="BV167" s="99">
        <v>800</v>
      </c>
      <c r="BW167" s="113">
        <v>5000</v>
      </c>
      <c r="BX167" s="102">
        <f t="shared" si="274"/>
        <v>7200</v>
      </c>
      <c r="BY167" s="99">
        <v>800</v>
      </c>
      <c r="BZ167" s="113"/>
      <c r="CA167" s="102">
        <f t="shared" si="275"/>
        <v>8000</v>
      </c>
      <c r="CB167" s="99">
        <v>800</v>
      </c>
      <c r="CC167" s="113"/>
      <c r="CD167" s="102">
        <f t="shared" si="276"/>
        <v>8800</v>
      </c>
    </row>
    <row r="168" spans="1:82" x14ac:dyDescent="0.25">
      <c r="A168" s="41">
        <f>VLOOKUP(B168,справочник!$B$2:$E$322,4,FALSE)</f>
        <v>118</v>
      </c>
      <c r="B168" t="str">
        <f t="shared" si="178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214"/>
        <v>30000</v>
      </c>
      <c r="J168" s="17">
        <v>23000</v>
      </c>
      <c r="K168" s="17"/>
      <c r="L168" s="18">
        <f t="shared" si="180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81"/>
        <v>12000</v>
      </c>
      <c r="Z168" s="96">
        <v>12</v>
      </c>
      <c r="AA168" s="96">
        <f t="shared" si="182"/>
        <v>9600</v>
      </c>
      <c r="AB168" s="96">
        <f t="shared" si="183"/>
        <v>4600</v>
      </c>
      <c r="AC168" s="99">
        <v>800</v>
      </c>
      <c r="AD168" s="98"/>
      <c r="AE168" s="102">
        <f t="shared" si="184"/>
        <v>5400</v>
      </c>
      <c r="AF168" s="99">
        <v>800</v>
      </c>
      <c r="AG168" s="98"/>
      <c r="AH168" s="102">
        <f t="shared" si="260"/>
        <v>6200</v>
      </c>
      <c r="AI168" s="99">
        <v>800</v>
      </c>
      <c r="AJ168" s="98"/>
      <c r="AK168" s="102">
        <f t="shared" si="261"/>
        <v>7000</v>
      </c>
      <c r="AL168" s="99">
        <v>800</v>
      </c>
      <c r="AM168" s="98"/>
      <c r="AN168" s="102">
        <f t="shared" si="262"/>
        <v>7800</v>
      </c>
      <c r="AO168" s="99">
        <v>800</v>
      </c>
      <c r="AP168" s="113"/>
      <c r="AQ168" s="102">
        <f t="shared" si="263"/>
        <v>8600</v>
      </c>
      <c r="AR168" s="99">
        <v>800</v>
      </c>
      <c r="AS168" s="113"/>
      <c r="AT168" s="102">
        <f t="shared" si="264"/>
        <v>9400</v>
      </c>
      <c r="AU168" s="99">
        <v>800</v>
      </c>
      <c r="AV168" s="113"/>
      <c r="AW168" s="102">
        <f t="shared" si="265"/>
        <v>10200</v>
      </c>
      <c r="AX168" s="99">
        <v>800</v>
      </c>
      <c r="AY168" s="113"/>
      <c r="AZ168" s="102">
        <f t="shared" si="266"/>
        <v>11000</v>
      </c>
      <c r="BA168" s="99">
        <v>800</v>
      </c>
      <c r="BB168" s="113"/>
      <c r="BC168" s="102">
        <f t="shared" si="267"/>
        <v>11800</v>
      </c>
      <c r="BD168" s="99">
        <v>800</v>
      </c>
      <c r="BE168" s="113"/>
      <c r="BF168" s="102">
        <f t="shared" si="268"/>
        <v>12600</v>
      </c>
      <c r="BG168" s="99">
        <v>800</v>
      </c>
      <c r="BH168" s="113"/>
      <c r="BI168" s="102">
        <f t="shared" si="269"/>
        <v>13400</v>
      </c>
      <c r="BJ168" s="99">
        <v>800</v>
      </c>
      <c r="BK168" s="113"/>
      <c r="BL168" s="102">
        <f t="shared" si="270"/>
        <v>14200</v>
      </c>
      <c r="BM168" s="99">
        <v>800</v>
      </c>
      <c r="BN168" s="113"/>
      <c r="BO168" s="102">
        <f t="shared" si="271"/>
        <v>15000</v>
      </c>
      <c r="BP168" s="99">
        <v>800</v>
      </c>
      <c r="BQ168" s="113"/>
      <c r="BR168" s="102">
        <f t="shared" si="272"/>
        <v>15800</v>
      </c>
      <c r="BS168" s="99">
        <v>800</v>
      </c>
      <c r="BT168" s="113">
        <v>16600</v>
      </c>
      <c r="BU168" s="102">
        <f t="shared" si="273"/>
        <v>0</v>
      </c>
      <c r="BV168" s="99">
        <v>800</v>
      </c>
      <c r="BW168" s="113"/>
      <c r="BX168" s="102">
        <f t="shared" si="274"/>
        <v>800</v>
      </c>
      <c r="BY168" s="99">
        <v>800</v>
      </c>
      <c r="BZ168" s="113"/>
      <c r="CA168" s="102">
        <f t="shared" si="275"/>
        <v>1600</v>
      </c>
      <c r="CB168" s="99">
        <v>800</v>
      </c>
      <c r="CC168" s="113"/>
      <c r="CD168" s="102">
        <f t="shared" si="276"/>
        <v>2400</v>
      </c>
    </row>
    <row r="169" spans="1:82" s="80" customFormat="1" ht="25.5" x14ac:dyDescent="0.25">
      <c r="A169" s="103" t="e">
        <f>VLOOKUP(B169,справочник!$B$2:$E$322,4,FALSE)</f>
        <v>#N/A</v>
      </c>
      <c r="B169" s="80" t="str">
        <f t="shared" si="178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214"/>
        <v>44000</v>
      </c>
      <c r="J169" s="20">
        <v>1000</v>
      </c>
      <c r="K169" s="20"/>
      <c r="L169" s="21">
        <f t="shared" si="180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81"/>
        <v>0</v>
      </c>
      <c r="Z169" s="104">
        <v>12</v>
      </c>
      <c r="AA169" s="104">
        <f t="shared" si="182"/>
        <v>9600</v>
      </c>
      <c r="AB169" s="104">
        <f t="shared" si="183"/>
        <v>52600</v>
      </c>
      <c r="AC169" s="104">
        <v>800</v>
      </c>
      <c r="AD169" s="105"/>
      <c r="AE169" s="183">
        <f>SUM(AB169:AB170)+SUM(AC169:AC170)</f>
        <v>94400</v>
      </c>
      <c r="AF169" s="104">
        <v>800</v>
      </c>
      <c r="AG169" s="105"/>
      <c r="AH169" s="183">
        <f>SUM(AE169:AE170)+SUM(AF169:AF170)</f>
        <v>95200</v>
      </c>
      <c r="AI169" s="104">
        <v>800</v>
      </c>
      <c r="AJ169" s="105"/>
      <c r="AK169" s="183">
        <f>SUM(AH169:AH170)+SUM(AI169:AI170)</f>
        <v>96000</v>
      </c>
      <c r="AL169" s="104">
        <v>800</v>
      </c>
      <c r="AM169" s="105"/>
      <c r="AN169" s="183">
        <f>SUM(AK169:AK170)+SUM(AL169:AL170)</f>
        <v>96800</v>
      </c>
      <c r="AO169" s="104">
        <v>800</v>
      </c>
      <c r="AP169" s="105"/>
      <c r="AQ169" s="183">
        <f>SUM(AN169:AN170)+SUM(AO169:AO170)</f>
        <v>97600</v>
      </c>
      <c r="AR169" s="104">
        <v>800</v>
      </c>
      <c r="AS169" s="105"/>
      <c r="AT169" s="183">
        <f>SUM(AQ169:AQ170)+SUM(AR169:AR170)</f>
        <v>98400</v>
      </c>
      <c r="AU169" s="104">
        <v>800</v>
      </c>
      <c r="AV169" s="105"/>
      <c r="AW169" s="173">
        <f>SUM(AT169:AT170)+SUM(AU169:AU170)</f>
        <v>99200</v>
      </c>
      <c r="AX169" s="104">
        <v>800</v>
      </c>
      <c r="AY169" s="105"/>
      <c r="AZ169" s="173">
        <f>SUM(AW169:AW170)+SUM(AX169:AX170)</f>
        <v>100000</v>
      </c>
      <c r="BA169" s="104">
        <v>800</v>
      </c>
      <c r="BB169" s="105"/>
      <c r="BC169" s="173">
        <f>SUM(AZ169:AZ170)+SUM(BA169:BA170)</f>
        <v>100800</v>
      </c>
      <c r="BD169" s="104">
        <v>800</v>
      </c>
      <c r="BE169" s="105"/>
      <c r="BF169" s="173">
        <f>SUM(BC169:BC170)+SUM(BD169:BD170)</f>
        <v>101600</v>
      </c>
      <c r="BG169" s="104">
        <v>800</v>
      </c>
      <c r="BH169" s="105"/>
      <c r="BI169" s="173">
        <f>SUM(BF169:BF170)+SUM(BG169:BG170)</f>
        <v>102400</v>
      </c>
      <c r="BJ169" s="104">
        <v>800</v>
      </c>
      <c r="BK169" s="105"/>
      <c r="BL169" s="173">
        <f>SUM(BI169:BI170)+SUM(BJ169:BJ170)-BK169:BK170</f>
        <v>103200</v>
      </c>
      <c r="BM169" s="104">
        <v>800</v>
      </c>
      <c r="BN169" s="105"/>
      <c r="BO169" s="173">
        <f>SUM(BL169:BL170)+SUM(BM169:BM170)</f>
        <v>104000</v>
      </c>
      <c r="BP169" s="104">
        <v>800</v>
      </c>
      <c r="BQ169" s="105"/>
      <c r="BR169" s="173">
        <f>SUM(BO169:BO170)+SUM(BP169:BP170)</f>
        <v>104800</v>
      </c>
      <c r="BS169" s="104">
        <v>800</v>
      </c>
      <c r="BT169" s="105"/>
      <c r="BU169" s="173">
        <f>SUM(BR169:BR170)+SUM(BS169:BS170)</f>
        <v>105600</v>
      </c>
      <c r="BV169" s="104">
        <v>800</v>
      </c>
      <c r="BW169" s="105"/>
      <c r="BX169" s="173">
        <f>SUM(BU169:BU170)+SUM(BV169:BV170)</f>
        <v>106400</v>
      </c>
      <c r="BY169" s="104">
        <v>800</v>
      </c>
      <c r="BZ169" s="105"/>
      <c r="CA169" s="173">
        <f>SUM(BX169:BX170)+SUM(BY169:BY170)</f>
        <v>107200</v>
      </c>
      <c r="CB169" s="104">
        <v>800</v>
      </c>
      <c r="CC169" s="105"/>
      <c r="CD169" s="173">
        <f>SUM(CA169:CA170)+SUM(CB169:CB170)</f>
        <v>108000</v>
      </c>
    </row>
    <row r="170" spans="1:82" s="80" customFormat="1" x14ac:dyDescent="0.25">
      <c r="A170" s="103" t="e">
        <f>VLOOKUP(B170,справочник!$B$2:$E$322,4,FALSE)</f>
        <v>#N/A</v>
      </c>
      <c r="B170" s="80" t="str">
        <f t="shared" si="178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214"/>
        <v>42000</v>
      </c>
      <c r="J170" s="20">
        <v>1000</v>
      </c>
      <c r="K170" s="20"/>
      <c r="L170" s="21">
        <f t="shared" si="180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81"/>
        <v>0</v>
      </c>
      <c r="Z170" s="104">
        <v>0</v>
      </c>
      <c r="AA170" s="104">
        <f t="shared" si="182"/>
        <v>0</v>
      </c>
      <c r="AB170" s="104">
        <f t="shared" si="183"/>
        <v>41000</v>
      </c>
      <c r="AC170" s="104">
        <v>0</v>
      </c>
      <c r="AD170" s="105"/>
      <c r="AE170" s="184"/>
      <c r="AF170" s="104">
        <v>0</v>
      </c>
      <c r="AG170" s="105"/>
      <c r="AH170" s="184"/>
      <c r="AI170" s="104">
        <v>0</v>
      </c>
      <c r="AJ170" s="105"/>
      <c r="AK170" s="184"/>
      <c r="AL170" s="104">
        <v>0</v>
      </c>
      <c r="AM170" s="105"/>
      <c r="AN170" s="184"/>
      <c r="AO170" s="104">
        <v>0</v>
      </c>
      <c r="AP170" s="105"/>
      <c r="AQ170" s="184"/>
      <c r="AR170" s="104">
        <v>0</v>
      </c>
      <c r="AS170" s="105"/>
      <c r="AT170" s="184"/>
      <c r="AU170" s="104">
        <v>0</v>
      </c>
      <c r="AV170" s="105"/>
      <c r="AW170" s="175"/>
      <c r="AX170" s="104">
        <v>0</v>
      </c>
      <c r="AY170" s="105"/>
      <c r="AZ170" s="175"/>
      <c r="BA170" s="104">
        <v>0</v>
      </c>
      <c r="BB170" s="105"/>
      <c r="BC170" s="175"/>
      <c r="BD170" s="104">
        <v>0</v>
      </c>
      <c r="BE170" s="105"/>
      <c r="BF170" s="175"/>
      <c r="BG170" s="104">
        <v>0</v>
      </c>
      <c r="BH170" s="105"/>
      <c r="BI170" s="175"/>
      <c r="BJ170" s="104">
        <v>0</v>
      </c>
      <c r="BK170" s="105"/>
      <c r="BL170" s="175"/>
      <c r="BM170" s="104">
        <v>0</v>
      </c>
      <c r="BN170" s="105"/>
      <c r="BO170" s="175"/>
      <c r="BP170" s="104">
        <v>0</v>
      </c>
      <c r="BQ170" s="105"/>
      <c r="BR170" s="175"/>
      <c r="BS170" s="104">
        <v>0</v>
      </c>
      <c r="BT170" s="105"/>
      <c r="BU170" s="175"/>
      <c r="BV170" s="104">
        <v>0</v>
      </c>
      <c r="BW170" s="105"/>
      <c r="BX170" s="175"/>
      <c r="BY170" s="104">
        <v>0</v>
      </c>
      <c r="BZ170" s="105"/>
      <c r="CA170" s="175"/>
      <c r="CB170" s="104">
        <v>0</v>
      </c>
      <c r="CC170" s="105"/>
      <c r="CD170" s="175"/>
    </row>
    <row r="171" spans="1:82" x14ac:dyDescent="0.25">
      <c r="A171" s="41">
        <f>VLOOKUP(B171,справочник!$B$2:$E$322,4,FALSE)</f>
        <v>164</v>
      </c>
      <c r="B171" t="str">
        <f t="shared" si="178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277">INT(($H$325-G171)/30)</f>
        <v>26</v>
      </c>
      <c r="I171" s="1">
        <f t="shared" si="214"/>
        <v>26000</v>
      </c>
      <c r="J171" s="17">
        <v>1000</v>
      </c>
      <c r="K171" s="17"/>
      <c r="L171" s="18">
        <f t="shared" si="180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81"/>
        <v>10600</v>
      </c>
      <c r="Z171" s="96">
        <v>12</v>
      </c>
      <c r="AA171" s="96">
        <f t="shared" si="182"/>
        <v>9600</v>
      </c>
      <c r="AB171" s="96">
        <f t="shared" si="183"/>
        <v>24000</v>
      </c>
      <c r="AC171" s="99">
        <v>800</v>
      </c>
      <c r="AD171" s="98"/>
      <c r="AE171" s="102">
        <f t="shared" si="184"/>
        <v>24800</v>
      </c>
      <c r="AF171" s="99">
        <v>800</v>
      </c>
      <c r="AG171" s="98"/>
      <c r="AH171" s="102">
        <f t="shared" ref="AH171:AH180" si="278">AE171+AF171-AG171</f>
        <v>25600</v>
      </c>
      <c r="AI171" s="99">
        <v>800</v>
      </c>
      <c r="AJ171" s="98"/>
      <c r="AK171" s="102">
        <f t="shared" ref="AK171:AK180" si="279">AH171+AI171-AJ171</f>
        <v>26400</v>
      </c>
      <c r="AL171" s="99">
        <v>800</v>
      </c>
      <c r="AM171" s="98"/>
      <c r="AN171" s="102">
        <f t="shared" ref="AN171:AN180" si="280">AK171+AL171-AM171</f>
        <v>27200</v>
      </c>
      <c r="AO171" s="99">
        <v>800</v>
      </c>
      <c r="AP171" s="113"/>
      <c r="AQ171" s="102">
        <f t="shared" ref="AQ171:AQ180" si="281">AN171+AO171-AP171</f>
        <v>28000</v>
      </c>
      <c r="AR171" s="99">
        <v>800</v>
      </c>
      <c r="AS171" s="113"/>
      <c r="AT171" s="102">
        <f t="shared" ref="AT171:AT180" si="282">AQ171+AR171-AS171</f>
        <v>28800</v>
      </c>
      <c r="AU171" s="99">
        <v>800</v>
      </c>
      <c r="AV171" s="113"/>
      <c r="AW171" s="102">
        <f t="shared" ref="AW171:AW180" si="283">AT171+AU171-AV171</f>
        <v>29600</v>
      </c>
      <c r="AX171" s="99">
        <v>800</v>
      </c>
      <c r="AY171" s="113"/>
      <c r="AZ171" s="102">
        <f t="shared" ref="AZ171:AZ180" si="284">AW171+AX171-AY171</f>
        <v>30400</v>
      </c>
      <c r="BA171" s="99">
        <v>800</v>
      </c>
      <c r="BB171" s="113">
        <v>9600</v>
      </c>
      <c r="BC171" s="102">
        <f t="shared" ref="BC171:BC180" si="285">AZ171+BA171-BB171</f>
        <v>21600</v>
      </c>
      <c r="BD171" s="99">
        <v>800</v>
      </c>
      <c r="BE171" s="113"/>
      <c r="BF171" s="102">
        <f t="shared" ref="BF171:BF180" si="286">BC171+BD171-BE171</f>
        <v>22400</v>
      </c>
      <c r="BG171" s="99">
        <v>800</v>
      </c>
      <c r="BH171" s="113"/>
      <c r="BI171" s="102">
        <f t="shared" ref="BI171:BI180" si="287">BF171+BG171-BH171</f>
        <v>23200</v>
      </c>
      <c r="BJ171" s="99">
        <v>800</v>
      </c>
      <c r="BK171" s="113">
        <v>24000</v>
      </c>
      <c r="BL171" s="102">
        <f t="shared" ref="BL171:BL180" si="288">BI171+BJ171-BK171</f>
        <v>0</v>
      </c>
      <c r="BM171" s="99">
        <v>800</v>
      </c>
      <c r="BN171" s="113"/>
      <c r="BO171" s="102">
        <f t="shared" ref="BO171:BO180" si="289">BL171+BM171-BN171</f>
        <v>800</v>
      </c>
      <c r="BP171" s="99">
        <v>800</v>
      </c>
      <c r="BQ171" s="113"/>
      <c r="BR171" s="102">
        <f t="shared" ref="BR171:BR180" si="290">BO171+BP171-BQ171</f>
        <v>1600</v>
      </c>
      <c r="BS171" s="99">
        <v>800</v>
      </c>
      <c r="BT171" s="113"/>
      <c r="BU171" s="102">
        <f t="shared" ref="BU171:BU180" si="291">BR171+BS171-BT171</f>
        <v>2400</v>
      </c>
      <c r="BV171" s="99">
        <v>800</v>
      </c>
      <c r="BW171" s="113"/>
      <c r="BX171" s="102">
        <f t="shared" ref="BX171:BX180" si="292">BU171+BV171-BW171</f>
        <v>3200</v>
      </c>
      <c r="BY171" s="99">
        <v>800</v>
      </c>
      <c r="BZ171" s="113"/>
      <c r="CA171" s="102">
        <f t="shared" ref="CA171:CA180" si="293">BX171+BY171-BZ171</f>
        <v>4000</v>
      </c>
      <c r="CB171" s="99">
        <v>800</v>
      </c>
      <c r="CC171" s="113"/>
      <c r="CD171" s="102">
        <f t="shared" ref="CD171:CD180" si="294">CA171+CB171-CC171</f>
        <v>4800</v>
      </c>
    </row>
    <row r="172" spans="1:82" x14ac:dyDescent="0.25">
      <c r="A172" s="41">
        <f>VLOOKUP(B172,справочник!$B$2:$E$322,4,FALSE)</f>
        <v>34</v>
      </c>
      <c r="B172" t="str">
        <f t="shared" si="178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277"/>
        <v>52</v>
      </c>
      <c r="I172" s="1">
        <f t="shared" si="214"/>
        <v>52000</v>
      </c>
      <c r="J172" s="17">
        <v>55000</v>
      </c>
      <c r="K172" s="17"/>
      <c r="L172" s="18">
        <f t="shared" si="180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81"/>
        <v>0</v>
      </c>
      <c r="Z172" s="96">
        <v>12</v>
      </c>
      <c r="AA172" s="96">
        <f t="shared" si="182"/>
        <v>9600</v>
      </c>
      <c r="AB172" s="96">
        <f t="shared" si="183"/>
        <v>6600</v>
      </c>
      <c r="AC172" s="99">
        <v>800</v>
      </c>
      <c r="AD172" s="98"/>
      <c r="AE172" s="102">
        <f t="shared" si="184"/>
        <v>7400</v>
      </c>
      <c r="AF172" s="99">
        <v>800</v>
      </c>
      <c r="AG172" s="98"/>
      <c r="AH172" s="102">
        <f t="shared" si="278"/>
        <v>8200</v>
      </c>
      <c r="AI172" s="99">
        <v>800</v>
      </c>
      <c r="AJ172" s="98"/>
      <c r="AK172" s="102">
        <f t="shared" si="279"/>
        <v>9000</v>
      </c>
      <c r="AL172" s="99">
        <v>800</v>
      </c>
      <c r="AM172" s="98"/>
      <c r="AN172" s="102">
        <f t="shared" si="280"/>
        <v>9800</v>
      </c>
      <c r="AO172" s="99">
        <v>800</v>
      </c>
      <c r="AP172" s="113"/>
      <c r="AQ172" s="102">
        <f t="shared" si="281"/>
        <v>10600</v>
      </c>
      <c r="AR172" s="99">
        <v>800</v>
      </c>
      <c r="AS172" s="113"/>
      <c r="AT172" s="102">
        <f t="shared" si="282"/>
        <v>11400</v>
      </c>
      <c r="AU172" s="99">
        <v>800</v>
      </c>
      <c r="AV172" s="113"/>
      <c r="AW172" s="102">
        <f t="shared" si="283"/>
        <v>12200</v>
      </c>
      <c r="AX172" s="99">
        <v>800</v>
      </c>
      <c r="AY172" s="113"/>
      <c r="AZ172" s="102">
        <f t="shared" si="284"/>
        <v>13000</v>
      </c>
      <c r="BA172" s="99">
        <v>800</v>
      </c>
      <c r="BB172" s="113"/>
      <c r="BC172" s="102">
        <f t="shared" si="285"/>
        <v>13800</v>
      </c>
      <c r="BD172" s="99">
        <v>800</v>
      </c>
      <c r="BE172" s="113"/>
      <c r="BF172" s="102">
        <f t="shared" si="286"/>
        <v>14600</v>
      </c>
      <c r="BG172" s="99">
        <v>800</v>
      </c>
      <c r="BH172" s="113"/>
      <c r="BI172" s="102">
        <f t="shared" si="287"/>
        <v>15400</v>
      </c>
      <c r="BJ172" s="99">
        <v>800</v>
      </c>
      <c r="BK172" s="113"/>
      <c r="BL172" s="102">
        <f t="shared" si="288"/>
        <v>16200</v>
      </c>
      <c r="BM172" s="99">
        <v>800</v>
      </c>
      <c r="BN172" s="113"/>
      <c r="BO172" s="102">
        <f t="shared" si="289"/>
        <v>17000</v>
      </c>
      <c r="BP172" s="99">
        <v>800</v>
      </c>
      <c r="BQ172" s="113"/>
      <c r="BR172" s="102">
        <f t="shared" si="290"/>
        <v>17800</v>
      </c>
      <c r="BS172" s="99">
        <v>800</v>
      </c>
      <c r="BT172" s="113"/>
      <c r="BU172" s="102">
        <f t="shared" si="291"/>
        <v>18600</v>
      </c>
      <c r="BV172" s="99">
        <v>800</v>
      </c>
      <c r="BW172" s="113"/>
      <c r="BX172" s="102">
        <f t="shared" si="292"/>
        <v>19400</v>
      </c>
      <c r="BY172" s="99">
        <v>800</v>
      </c>
      <c r="BZ172" s="113"/>
      <c r="CA172" s="102">
        <f t="shared" si="293"/>
        <v>20200</v>
      </c>
      <c r="CB172" s="99">
        <v>800</v>
      </c>
      <c r="CC172" s="113"/>
      <c r="CD172" s="102">
        <f t="shared" si="294"/>
        <v>21000</v>
      </c>
    </row>
    <row r="173" spans="1:82" x14ac:dyDescent="0.25">
      <c r="A173" s="41">
        <f>VLOOKUP(B173,справочник!$B$2:$E$322,4,FALSE)</f>
        <v>13</v>
      </c>
      <c r="B173" t="str">
        <f t="shared" si="178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277"/>
        <v>29</v>
      </c>
      <c r="I173" s="1">
        <f t="shared" si="214"/>
        <v>29000</v>
      </c>
      <c r="J173" s="17">
        <v>13000</v>
      </c>
      <c r="K173" s="17"/>
      <c r="L173" s="18">
        <f t="shared" si="180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81"/>
        <v>20000</v>
      </c>
      <c r="Z173" s="96">
        <v>12</v>
      </c>
      <c r="AA173" s="96">
        <f t="shared" si="182"/>
        <v>9600</v>
      </c>
      <c r="AB173" s="96">
        <f t="shared" si="183"/>
        <v>5600</v>
      </c>
      <c r="AC173" s="99">
        <v>800</v>
      </c>
      <c r="AD173" s="98"/>
      <c r="AE173" s="102">
        <f t="shared" si="184"/>
        <v>6400</v>
      </c>
      <c r="AF173" s="99">
        <v>800</v>
      </c>
      <c r="AG173" s="98"/>
      <c r="AH173" s="102">
        <f t="shared" si="278"/>
        <v>7200</v>
      </c>
      <c r="AI173" s="99">
        <v>800</v>
      </c>
      <c r="AJ173" s="98"/>
      <c r="AK173" s="102">
        <f t="shared" si="279"/>
        <v>8000</v>
      </c>
      <c r="AL173" s="99">
        <v>800</v>
      </c>
      <c r="AM173" s="98"/>
      <c r="AN173" s="102">
        <f t="shared" si="280"/>
        <v>8800</v>
      </c>
      <c r="AO173" s="99">
        <v>800</v>
      </c>
      <c r="AP173" s="113">
        <v>8800</v>
      </c>
      <c r="AQ173" s="102">
        <f t="shared" si="281"/>
        <v>800</v>
      </c>
      <c r="AR173" s="99">
        <v>800</v>
      </c>
      <c r="AS173" s="113"/>
      <c r="AT173" s="102">
        <f t="shared" si="282"/>
        <v>1600</v>
      </c>
      <c r="AU173" s="99">
        <v>800</v>
      </c>
      <c r="AV173" s="113"/>
      <c r="AW173" s="102">
        <f t="shared" si="283"/>
        <v>2400</v>
      </c>
      <c r="AX173" s="99">
        <v>800</v>
      </c>
      <c r="AY173" s="113"/>
      <c r="AZ173" s="102">
        <f t="shared" si="284"/>
        <v>3200</v>
      </c>
      <c r="BA173" s="99">
        <v>800</v>
      </c>
      <c r="BB173" s="113"/>
      <c r="BC173" s="102">
        <f t="shared" si="285"/>
        <v>4000</v>
      </c>
      <c r="BD173" s="99">
        <v>800</v>
      </c>
      <c r="BE173" s="113"/>
      <c r="BF173" s="102">
        <f t="shared" si="286"/>
        <v>4800</v>
      </c>
      <c r="BG173" s="99">
        <v>800</v>
      </c>
      <c r="BH173" s="113"/>
      <c r="BI173" s="102">
        <f t="shared" si="287"/>
        <v>5600</v>
      </c>
      <c r="BJ173" s="99">
        <v>800</v>
      </c>
      <c r="BK173" s="113"/>
      <c r="BL173" s="102">
        <f t="shared" si="288"/>
        <v>6400</v>
      </c>
      <c r="BM173" s="99">
        <v>800</v>
      </c>
      <c r="BN173" s="113"/>
      <c r="BO173" s="102">
        <f t="shared" si="289"/>
        <v>7200</v>
      </c>
      <c r="BP173" s="99">
        <v>800</v>
      </c>
      <c r="BQ173" s="113"/>
      <c r="BR173" s="102">
        <f t="shared" si="290"/>
        <v>8000</v>
      </c>
      <c r="BS173" s="99">
        <v>800</v>
      </c>
      <c r="BT173" s="113"/>
      <c r="BU173" s="102">
        <f t="shared" si="291"/>
        <v>8800</v>
      </c>
      <c r="BV173" s="99">
        <v>800</v>
      </c>
      <c r="BW173" s="113"/>
      <c r="BX173" s="102">
        <f t="shared" si="292"/>
        <v>9600</v>
      </c>
      <c r="BY173" s="99">
        <v>800</v>
      </c>
      <c r="BZ173" s="113"/>
      <c r="CA173" s="102">
        <f t="shared" si="293"/>
        <v>10400</v>
      </c>
      <c r="CB173" s="99">
        <v>800</v>
      </c>
      <c r="CC173" s="113"/>
      <c r="CD173" s="102">
        <f t="shared" si="294"/>
        <v>11200</v>
      </c>
    </row>
    <row r="174" spans="1:82" x14ac:dyDescent="0.25">
      <c r="A174" s="41">
        <f>VLOOKUP(B174,справочник!$B$2:$E$322,4,FALSE)</f>
        <v>273</v>
      </c>
      <c r="B174" t="str">
        <f t="shared" si="178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277"/>
        <v>12</v>
      </c>
      <c r="I174" s="1">
        <f t="shared" si="214"/>
        <v>12000</v>
      </c>
      <c r="J174" s="17">
        <v>8000</v>
      </c>
      <c r="K174" s="17"/>
      <c r="L174" s="18">
        <f t="shared" si="180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81"/>
        <v>12800</v>
      </c>
      <c r="Z174" s="96">
        <v>12</v>
      </c>
      <c r="AA174" s="96">
        <f t="shared" si="182"/>
        <v>9600</v>
      </c>
      <c r="AB174" s="96">
        <f t="shared" si="183"/>
        <v>800</v>
      </c>
      <c r="AC174" s="99">
        <v>800</v>
      </c>
      <c r="AD174" s="110"/>
      <c r="AE174" s="102">
        <f t="shared" si="184"/>
        <v>1600</v>
      </c>
      <c r="AF174" s="99">
        <v>800</v>
      </c>
      <c r="AG174" s="110"/>
      <c r="AH174" s="102">
        <f t="shared" si="278"/>
        <v>2400</v>
      </c>
      <c r="AI174" s="99">
        <v>800</v>
      </c>
      <c r="AJ174" s="110">
        <f>1600+800</f>
        <v>2400</v>
      </c>
      <c r="AK174" s="102">
        <f t="shared" si="279"/>
        <v>800</v>
      </c>
      <c r="AL174" s="99">
        <v>800</v>
      </c>
      <c r="AM174" s="110"/>
      <c r="AN174" s="102">
        <f t="shared" si="280"/>
        <v>1600</v>
      </c>
      <c r="AO174" s="99">
        <v>800</v>
      </c>
      <c r="AP174" s="115">
        <f>800+800</f>
        <v>1600</v>
      </c>
      <c r="AQ174" s="102">
        <f t="shared" si="281"/>
        <v>800</v>
      </c>
      <c r="AR174" s="99">
        <v>800</v>
      </c>
      <c r="AS174" s="115">
        <v>3600</v>
      </c>
      <c r="AT174" s="102">
        <f t="shared" si="282"/>
        <v>-2000</v>
      </c>
      <c r="AU174" s="99">
        <v>800</v>
      </c>
      <c r="AV174" s="115"/>
      <c r="AW174" s="102">
        <f t="shared" si="283"/>
        <v>-1200</v>
      </c>
      <c r="AX174" s="99">
        <v>800</v>
      </c>
      <c r="AY174" s="115"/>
      <c r="AZ174" s="102">
        <f t="shared" si="284"/>
        <v>-400</v>
      </c>
      <c r="BA174" s="99">
        <v>800</v>
      </c>
      <c r="BB174" s="115">
        <f>2400+2400</f>
        <v>4800</v>
      </c>
      <c r="BC174" s="102">
        <f t="shared" si="285"/>
        <v>-4400</v>
      </c>
      <c r="BD174" s="99">
        <v>800</v>
      </c>
      <c r="BE174" s="115"/>
      <c r="BF174" s="102">
        <f t="shared" si="286"/>
        <v>-3600</v>
      </c>
      <c r="BG174" s="99">
        <v>800</v>
      </c>
      <c r="BH174" s="115">
        <v>1600</v>
      </c>
      <c r="BI174" s="102">
        <f t="shared" si="287"/>
        <v>-4400</v>
      </c>
      <c r="BJ174" s="99">
        <v>800</v>
      </c>
      <c r="BK174" s="115"/>
      <c r="BL174" s="102">
        <f t="shared" si="288"/>
        <v>-3600</v>
      </c>
      <c r="BM174" s="99">
        <v>800</v>
      </c>
      <c r="BN174" s="115">
        <f>3600+3600</f>
        <v>7200</v>
      </c>
      <c r="BO174" s="102">
        <f t="shared" si="289"/>
        <v>-10000</v>
      </c>
      <c r="BP174" s="99">
        <v>800</v>
      </c>
      <c r="BQ174" s="115"/>
      <c r="BR174" s="102">
        <f t="shared" si="290"/>
        <v>-9200</v>
      </c>
      <c r="BS174" s="99">
        <v>800</v>
      </c>
      <c r="BT174" s="115"/>
      <c r="BU174" s="102">
        <f t="shared" si="291"/>
        <v>-8400</v>
      </c>
      <c r="BV174" s="99">
        <v>800</v>
      </c>
      <c r="BW174" s="115">
        <v>2400</v>
      </c>
      <c r="BX174" s="102">
        <f t="shared" si="292"/>
        <v>-10000</v>
      </c>
      <c r="BY174" s="99">
        <v>800</v>
      </c>
      <c r="BZ174" s="115">
        <v>800</v>
      </c>
      <c r="CA174" s="102">
        <f t="shared" si="293"/>
        <v>-10000</v>
      </c>
      <c r="CB174" s="99">
        <v>800</v>
      </c>
      <c r="CC174" s="115"/>
      <c r="CD174" s="102">
        <f t="shared" si="294"/>
        <v>-9200</v>
      </c>
    </row>
    <row r="175" spans="1:82" x14ac:dyDescent="0.25">
      <c r="A175" s="41" t="e">
        <f>VLOOKUP(B175,справочник!$B$2:$E$322,4,FALSE)</f>
        <v>#N/A</v>
      </c>
      <c r="B175" t="str">
        <f t="shared" si="178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277"/>
        <v>40</v>
      </c>
      <c r="I175" s="1">
        <f t="shared" si="214"/>
        <v>40000</v>
      </c>
      <c r="J175" s="17">
        <v>37000</v>
      </c>
      <c r="K175" s="17"/>
      <c r="L175" s="18">
        <f t="shared" si="180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81"/>
        <v>0</v>
      </c>
      <c r="Z175" s="96">
        <v>12</v>
      </c>
      <c r="AA175" s="96">
        <f t="shared" si="182"/>
        <v>9600</v>
      </c>
      <c r="AB175" s="96">
        <f t="shared" si="183"/>
        <v>12600</v>
      </c>
      <c r="AC175" s="99">
        <v>800</v>
      </c>
      <c r="AD175" s="110">
        <v>1600</v>
      </c>
      <c r="AE175" s="102">
        <f t="shared" si="184"/>
        <v>11800</v>
      </c>
      <c r="AF175" s="99">
        <v>800</v>
      </c>
      <c r="AG175" s="110"/>
      <c r="AH175" s="102">
        <f t="shared" si="278"/>
        <v>12600</v>
      </c>
      <c r="AI175" s="99">
        <v>800</v>
      </c>
      <c r="AJ175" s="110"/>
      <c r="AK175" s="102">
        <f t="shared" si="279"/>
        <v>13400</v>
      </c>
      <c r="AL175" s="99">
        <v>800</v>
      </c>
      <c r="AM175" s="110"/>
      <c r="AN175" s="102">
        <f t="shared" si="280"/>
        <v>14200</v>
      </c>
      <c r="AO175" s="99">
        <v>800</v>
      </c>
      <c r="AP175" s="115">
        <v>2400</v>
      </c>
      <c r="AQ175" s="102">
        <f t="shared" si="281"/>
        <v>12600</v>
      </c>
      <c r="AR175" s="99">
        <v>800</v>
      </c>
      <c r="AS175" s="115"/>
      <c r="AT175" s="102">
        <f t="shared" si="282"/>
        <v>13400</v>
      </c>
      <c r="AU175" s="99">
        <v>800</v>
      </c>
      <c r="AV175" s="115"/>
      <c r="AW175" s="102">
        <f t="shared" si="283"/>
        <v>14200</v>
      </c>
      <c r="AX175" s="99">
        <v>800</v>
      </c>
      <c r="AY175" s="115"/>
      <c r="AZ175" s="102">
        <f t="shared" si="284"/>
        <v>15000</v>
      </c>
      <c r="BA175" s="99">
        <v>800</v>
      </c>
      <c r="BB175" s="115">
        <v>3200</v>
      </c>
      <c r="BC175" s="102">
        <f t="shared" si="285"/>
        <v>12600</v>
      </c>
      <c r="BD175" s="99">
        <v>800</v>
      </c>
      <c r="BE175" s="115"/>
      <c r="BF175" s="102">
        <f t="shared" si="286"/>
        <v>13400</v>
      </c>
      <c r="BG175" s="99">
        <v>800</v>
      </c>
      <c r="BH175" s="115"/>
      <c r="BI175" s="102">
        <f t="shared" si="287"/>
        <v>14200</v>
      </c>
      <c r="BJ175" s="99">
        <v>800</v>
      </c>
      <c r="BK175" s="115">
        <v>3200</v>
      </c>
      <c r="BL175" s="102">
        <f t="shared" si="288"/>
        <v>11800</v>
      </c>
      <c r="BM175" s="99">
        <v>800</v>
      </c>
      <c r="BN175" s="115"/>
      <c r="BO175" s="102">
        <f t="shared" si="289"/>
        <v>12600</v>
      </c>
      <c r="BP175" s="99">
        <v>800</v>
      </c>
      <c r="BQ175" s="115"/>
      <c r="BR175" s="102">
        <f t="shared" si="290"/>
        <v>13400</v>
      </c>
      <c r="BS175" s="99">
        <v>800</v>
      </c>
      <c r="BT175" s="115"/>
      <c r="BU175" s="102">
        <f t="shared" si="291"/>
        <v>14200</v>
      </c>
      <c r="BV175" s="99">
        <v>800</v>
      </c>
      <c r="BW175" s="115">
        <v>5600</v>
      </c>
      <c r="BX175" s="102">
        <f t="shared" si="292"/>
        <v>9400</v>
      </c>
      <c r="BY175" s="99">
        <v>800</v>
      </c>
      <c r="BZ175" s="115"/>
      <c r="CA175" s="102">
        <f t="shared" si="293"/>
        <v>10200</v>
      </c>
      <c r="CB175" s="99">
        <v>800</v>
      </c>
      <c r="CC175" s="115">
        <v>4800</v>
      </c>
      <c r="CD175" s="102">
        <f t="shared" si="294"/>
        <v>6200</v>
      </c>
    </row>
    <row r="176" spans="1:82" x14ac:dyDescent="0.25">
      <c r="A176" s="41">
        <f>VLOOKUP(B176,справочник!$B$2:$E$322,4,FALSE)</f>
        <v>154</v>
      </c>
      <c r="B176" t="str">
        <f t="shared" si="178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277"/>
        <v>54</v>
      </c>
      <c r="I176" s="1">
        <f t="shared" si="214"/>
        <v>54000</v>
      </c>
      <c r="J176" s="17">
        <v>50000</v>
      </c>
      <c r="K176" s="17"/>
      <c r="L176" s="18">
        <f t="shared" si="180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81"/>
        <v>9600</v>
      </c>
      <c r="Z176" s="96">
        <v>12</v>
      </c>
      <c r="AA176" s="96">
        <f t="shared" si="182"/>
        <v>9600</v>
      </c>
      <c r="AB176" s="96">
        <f t="shared" si="183"/>
        <v>4000</v>
      </c>
      <c r="AC176" s="99">
        <v>800</v>
      </c>
      <c r="AD176" s="111">
        <v>800</v>
      </c>
      <c r="AE176" s="102">
        <f t="shared" si="184"/>
        <v>4000</v>
      </c>
      <c r="AF176" s="99">
        <v>800</v>
      </c>
      <c r="AG176" s="111"/>
      <c r="AH176" s="102">
        <f t="shared" si="278"/>
        <v>4800</v>
      </c>
      <c r="AI176" s="99">
        <v>800</v>
      </c>
      <c r="AJ176" s="111"/>
      <c r="AK176" s="102">
        <f t="shared" si="279"/>
        <v>5600</v>
      </c>
      <c r="AL176" s="99">
        <v>800</v>
      </c>
      <c r="AM176" s="111">
        <v>800</v>
      </c>
      <c r="AN176" s="102">
        <f t="shared" si="280"/>
        <v>5600</v>
      </c>
      <c r="AO176" s="99">
        <v>800</v>
      </c>
      <c r="AP176" s="111"/>
      <c r="AQ176" s="102">
        <f t="shared" si="281"/>
        <v>6400</v>
      </c>
      <c r="AR176" s="99">
        <v>800</v>
      </c>
      <c r="AS176" s="111">
        <v>800</v>
      </c>
      <c r="AT176" s="102">
        <f t="shared" si="282"/>
        <v>6400</v>
      </c>
      <c r="AU176" s="99">
        <v>800</v>
      </c>
      <c r="AV176" s="111"/>
      <c r="AW176" s="102">
        <f t="shared" si="283"/>
        <v>7200</v>
      </c>
      <c r="AX176" s="99">
        <v>800</v>
      </c>
      <c r="AY176" s="111"/>
      <c r="AZ176" s="102">
        <f t="shared" si="284"/>
        <v>8000</v>
      </c>
      <c r="BA176" s="99">
        <v>800</v>
      </c>
      <c r="BB176" s="111">
        <v>1600</v>
      </c>
      <c r="BC176" s="102">
        <f t="shared" si="285"/>
        <v>7200</v>
      </c>
      <c r="BD176" s="99">
        <v>800</v>
      </c>
      <c r="BE176" s="111"/>
      <c r="BF176" s="102">
        <f t="shared" si="286"/>
        <v>8000</v>
      </c>
      <c r="BG176" s="99">
        <v>800</v>
      </c>
      <c r="BH176" s="111">
        <v>1600</v>
      </c>
      <c r="BI176" s="102">
        <f t="shared" si="287"/>
        <v>7200</v>
      </c>
      <c r="BJ176" s="99">
        <v>800</v>
      </c>
      <c r="BK176" s="111"/>
      <c r="BL176" s="102">
        <f t="shared" si="288"/>
        <v>8000</v>
      </c>
      <c r="BM176" s="99">
        <v>800</v>
      </c>
      <c r="BN176" s="111"/>
      <c r="BO176" s="102">
        <f t="shared" si="289"/>
        <v>8800</v>
      </c>
      <c r="BP176" s="99">
        <v>800</v>
      </c>
      <c r="BQ176" s="111"/>
      <c r="BR176" s="102">
        <f t="shared" si="290"/>
        <v>9600</v>
      </c>
      <c r="BS176" s="99">
        <v>800</v>
      </c>
      <c r="BT176" s="111">
        <v>1600</v>
      </c>
      <c r="BU176" s="102">
        <f t="shared" si="291"/>
        <v>8800</v>
      </c>
      <c r="BV176" s="99">
        <v>800</v>
      </c>
      <c r="BW176" s="111">
        <v>1600</v>
      </c>
      <c r="BX176" s="102">
        <f t="shared" si="292"/>
        <v>8000</v>
      </c>
      <c r="BY176" s="99">
        <v>800</v>
      </c>
      <c r="BZ176" s="111">
        <v>800</v>
      </c>
      <c r="CA176" s="102">
        <f t="shared" si="293"/>
        <v>8000</v>
      </c>
      <c r="CB176" s="99">
        <v>800</v>
      </c>
      <c r="CC176" s="111"/>
      <c r="CD176" s="102">
        <f t="shared" si="294"/>
        <v>8800</v>
      </c>
    </row>
    <row r="177" spans="1:82" x14ac:dyDescent="0.25">
      <c r="A177" s="41">
        <f>VLOOKUP(B177,справочник!$B$2:$E$322,4,FALSE)</f>
        <v>270</v>
      </c>
      <c r="B177" t="str">
        <f t="shared" si="178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277"/>
        <v>30</v>
      </c>
      <c r="I177" s="1">
        <f t="shared" si="214"/>
        <v>30000</v>
      </c>
      <c r="J177" s="17">
        <v>20000</v>
      </c>
      <c r="K177" s="17"/>
      <c r="L177" s="18">
        <f t="shared" si="180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81"/>
        <v>14800</v>
      </c>
      <c r="Z177" s="96">
        <v>12</v>
      </c>
      <c r="AA177" s="96">
        <f t="shared" si="182"/>
        <v>9600</v>
      </c>
      <c r="AB177" s="96">
        <f t="shared" si="183"/>
        <v>4800</v>
      </c>
      <c r="AC177" s="99">
        <v>800</v>
      </c>
      <c r="AD177" s="110"/>
      <c r="AE177" s="102">
        <f t="shared" si="184"/>
        <v>5600</v>
      </c>
      <c r="AF177" s="99">
        <v>800</v>
      </c>
      <c r="AG177" s="110"/>
      <c r="AH177" s="102">
        <f t="shared" si="278"/>
        <v>6400</v>
      </c>
      <c r="AI177" s="99">
        <v>800</v>
      </c>
      <c r="AJ177" s="110"/>
      <c r="AK177" s="102">
        <f t="shared" si="279"/>
        <v>7200</v>
      </c>
      <c r="AL177" s="99">
        <v>800</v>
      </c>
      <c r="AM177" s="110"/>
      <c r="AN177" s="102">
        <f t="shared" si="280"/>
        <v>8000</v>
      </c>
      <c r="AO177" s="99">
        <v>800</v>
      </c>
      <c r="AP177" s="115"/>
      <c r="AQ177" s="102">
        <f t="shared" si="281"/>
        <v>8800</v>
      </c>
      <c r="AR177" s="99">
        <v>800</v>
      </c>
      <c r="AS177" s="115">
        <v>8800</v>
      </c>
      <c r="AT177" s="102">
        <f t="shared" si="282"/>
        <v>800</v>
      </c>
      <c r="AU177" s="99">
        <v>800</v>
      </c>
      <c r="AV177" s="115"/>
      <c r="AW177" s="102">
        <f t="shared" si="283"/>
        <v>1600</v>
      </c>
      <c r="AX177" s="99">
        <v>800</v>
      </c>
      <c r="AY177" s="115"/>
      <c r="AZ177" s="102">
        <f t="shared" si="284"/>
        <v>2400</v>
      </c>
      <c r="BA177" s="99">
        <v>800</v>
      </c>
      <c r="BB177" s="115">
        <v>2400</v>
      </c>
      <c r="BC177" s="102">
        <f t="shared" si="285"/>
        <v>800</v>
      </c>
      <c r="BD177" s="99">
        <v>800</v>
      </c>
      <c r="BE177" s="115"/>
      <c r="BF177" s="102">
        <f t="shared" si="286"/>
        <v>1600</v>
      </c>
      <c r="BG177" s="99">
        <v>800</v>
      </c>
      <c r="BH177" s="115">
        <v>3200</v>
      </c>
      <c r="BI177" s="102">
        <f t="shared" si="287"/>
        <v>-800</v>
      </c>
      <c r="BJ177" s="99">
        <v>800</v>
      </c>
      <c r="BK177" s="115"/>
      <c r="BL177" s="102">
        <f t="shared" si="288"/>
        <v>0</v>
      </c>
      <c r="BM177" s="99">
        <v>800</v>
      </c>
      <c r="BN177" s="115">
        <v>1600</v>
      </c>
      <c r="BO177" s="102">
        <f t="shared" si="289"/>
        <v>-800</v>
      </c>
      <c r="BP177" s="99">
        <v>800</v>
      </c>
      <c r="BQ177" s="115"/>
      <c r="BR177" s="102">
        <f t="shared" si="290"/>
        <v>0</v>
      </c>
      <c r="BS177" s="99">
        <v>800</v>
      </c>
      <c r="BT177" s="115"/>
      <c r="BU177" s="102">
        <f t="shared" si="291"/>
        <v>800</v>
      </c>
      <c r="BV177" s="99">
        <v>800</v>
      </c>
      <c r="BW177" s="115">
        <v>2400</v>
      </c>
      <c r="BX177" s="102">
        <f t="shared" si="292"/>
        <v>-800</v>
      </c>
      <c r="BY177" s="99">
        <v>800</v>
      </c>
      <c r="BZ177" s="115"/>
      <c r="CA177" s="102">
        <f t="shared" si="293"/>
        <v>0</v>
      </c>
      <c r="CB177" s="99">
        <v>800</v>
      </c>
      <c r="CC177" s="115"/>
      <c r="CD177" s="102">
        <f t="shared" si="294"/>
        <v>800</v>
      </c>
    </row>
    <row r="178" spans="1:82" x14ac:dyDescent="0.25">
      <c r="A178" s="41">
        <f>VLOOKUP(B178,справочник!$B$2:$E$322,4,FALSE)</f>
        <v>9</v>
      </c>
      <c r="B178" t="str">
        <f t="shared" si="178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277"/>
        <v>41</v>
      </c>
      <c r="I178" s="1">
        <f t="shared" si="214"/>
        <v>41000</v>
      </c>
      <c r="J178" s="17">
        <v>18000</v>
      </c>
      <c r="K178" s="17"/>
      <c r="L178" s="18">
        <f t="shared" si="180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81"/>
        <v>32600</v>
      </c>
      <c r="Z178" s="96">
        <v>12</v>
      </c>
      <c r="AA178" s="96">
        <f t="shared" si="182"/>
        <v>9600</v>
      </c>
      <c r="AB178" s="96">
        <f t="shared" si="183"/>
        <v>0</v>
      </c>
      <c r="AC178" s="99">
        <v>800</v>
      </c>
      <c r="AD178" s="110">
        <v>4800</v>
      </c>
      <c r="AE178" s="102">
        <f t="shared" si="184"/>
        <v>-4000</v>
      </c>
      <c r="AF178" s="99">
        <v>800</v>
      </c>
      <c r="AG178" s="110"/>
      <c r="AH178" s="102">
        <f t="shared" si="278"/>
        <v>-3200</v>
      </c>
      <c r="AI178" s="99">
        <v>800</v>
      </c>
      <c r="AJ178" s="110"/>
      <c r="AK178" s="102">
        <f t="shared" si="279"/>
        <v>-2400</v>
      </c>
      <c r="AL178" s="99">
        <v>800</v>
      </c>
      <c r="AM178" s="110"/>
      <c r="AN178" s="102">
        <f t="shared" si="280"/>
        <v>-1600</v>
      </c>
      <c r="AO178" s="99">
        <v>800</v>
      </c>
      <c r="AP178" s="115"/>
      <c r="AQ178" s="102">
        <f t="shared" si="281"/>
        <v>-800</v>
      </c>
      <c r="AR178" s="99">
        <v>800</v>
      </c>
      <c r="AS178" s="115">
        <v>4800</v>
      </c>
      <c r="AT178" s="102">
        <f t="shared" si="282"/>
        <v>-4800</v>
      </c>
      <c r="AU178" s="99">
        <v>800</v>
      </c>
      <c r="AV178" s="115"/>
      <c r="AW178" s="102">
        <f t="shared" si="283"/>
        <v>-4000</v>
      </c>
      <c r="AX178" s="99">
        <v>800</v>
      </c>
      <c r="AY178" s="115"/>
      <c r="AZ178" s="102">
        <f t="shared" si="284"/>
        <v>-3200</v>
      </c>
      <c r="BA178" s="99">
        <v>800</v>
      </c>
      <c r="BB178" s="115"/>
      <c r="BC178" s="102">
        <f t="shared" si="285"/>
        <v>-2400</v>
      </c>
      <c r="BD178" s="99">
        <v>800</v>
      </c>
      <c r="BE178" s="115">
        <v>1600</v>
      </c>
      <c r="BF178" s="102">
        <f t="shared" si="286"/>
        <v>-3200</v>
      </c>
      <c r="BG178" s="99">
        <v>800</v>
      </c>
      <c r="BH178" s="115"/>
      <c r="BI178" s="102">
        <f t="shared" si="287"/>
        <v>-2400</v>
      </c>
      <c r="BJ178" s="99">
        <v>800</v>
      </c>
      <c r="BK178" s="115">
        <v>1600</v>
      </c>
      <c r="BL178" s="102">
        <f t="shared" si="288"/>
        <v>-3200</v>
      </c>
      <c r="BM178" s="99">
        <v>800</v>
      </c>
      <c r="BN178" s="115">
        <v>1600</v>
      </c>
      <c r="BO178" s="102">
        <f t="shared" si="289"/>
        <v>-4000</v>
      </c>
      <c r="BP178" s="99">
        <v>800</v>
      </c>
      <c r="BQ178" s="115">
        <v>1600</v>
      </c>
      <c r="BR178" s="102">
        <f t="shared" si="290"/>
        <v>-4800</v>
      </c>
      <c r="BS178" s="99">
        <v>800</v>
      </c>
      <c r="BT178" s="115">
        <v>1600</v>
      </c>
      <c r="BU178" s="102">
        <f t="shared" si="291"/>
        <v>-5600</v>
      </c>
      <c r="BV178" s="99">
        <v>800</v>
      </c>
      <c r="BW178" s="115">
        <v>1600</v>
      </c>
      <c r="BX178" s="102">
        <f t="shared" si="292"/>
        <v>-6400</v>
      </c>
      <c r="BY178" s="99">
        <v>800</v>
      </c>
      <c r="BZ178" s="115"/>
      <c r="CA178" s="102">
        <f t="shared" si="293"/>
        <v>-5600</v>
      </c>
      <c r="CB178" s="99">
        <v>800</v>
      </c>
      <c r="CC178" s="115"/>
      <c r="CD178" s="102">
        <f t="shared" si="294"/>
        <v>-4800</v>
      </c>
    </row>
    <row r="179" spans="1:82" x14ac:dyDescent="0.25">
      <c r="A179" s="41">
        <f>VLOOKUP(B179,справочник!$B$2:$E$322,4,FALSE)</f>
        <v>129</v>
      </c>
      <c r="B179" t="str">
        <f t="shared" si="178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277"/>
        <v>33</v>
      </c>
      <c r="I179" s="1">
        <f t="shared" si="214"/>
        <v>33000</v>
      </c>
      <c r="J179" s="17">
        <v>31000</v>
      </c>
      <c r="K179" s="17"/>
      <c r="L179" s="18">
        <f t="shared" si="180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81"/>
        <v>9000</v>
      </c>
      <c r="Z179" s="96">
        <v>12</v>
      </c>
      <c r="AA179" s="96">
        <f t="shared" si="182"/>
        <v>9600</v>
      </c>
      <c r="AB179" s="96">
        <f t="shared" si="183"/>
        <v>2600</v>
      </c>
      <c r="AC179" s="99">
        <v>800</v>
      </c>
      <c r="AD179" s="98"/>
      <c r="AE179" s="102">
        <f t="shared" si="184"/>
        <v>3400</v>
      </c>
      <c r="AF179" s="99">
        <v>800</v>
      </c>
      <c r="AG179" s="98">
        <v>3000</v>
      </c>
      <c r="AH179" s="102">
        <f t="shared" si="278"/>
        <v>1200</v>
      </c>
      <c r="AI179" s="99">
        <v>800</v>
      </c>
      <c r="AJ179" s="98"/>
      <c r="AK179" s="102">
        <f t="shared" si="279"/>
        <v>2000</v>
      </c>
      <c r="AL179" s="99">
        <v>800</v>
      </c>
      <c r="AM179" s="98"/>
      <c r="AN179" s="102">
        <f t="shared" si="280"/>
        <v>2800</v>
      </c>
      <c r="AO179" s="99">
        <v>800</v>
      </c>
      <c r="AP179" s="113">
        <v>5000</v>
      </c>
      <c r="AQ179" s="102">
        <f t="shared" si="281"/>
        <v>-1400</v>
      </c>
      <c r="AR179" s="99">
        <v>800</v>
      </c>
      <c r="AS179" s="113"/>
      <c r="AT179" s="102">
        <f t="shared" si="282"/>
        <v>-600</v>
      </c>
      <c r="AU179" s="99">
        <v>800</v>
      </c>
      <c r="AV179" s="113"/>
      <c r="AW179" s="102">
        <f t="shared" si="283"/>
        <v>200</v>
      </c>
      <c r="AX179" s="99">
        <v>800</v>
      </c>
      <c r="AY179" s="113"/>
      <c r="AZ179" s="102">
        <f t="shared" si="284"/>
        <v>1000</v>
      </c>
      <c r="BA179" s="99">
        <v>800</v>
      </c>
      <c r="BB179" s="113"/>
      <c r="BC179" s="102">
        <f t="shared" si="285"/>
        <v>1800</v>
      </c>
      <c r="BD179" s="99">
        <v>800</v>
      </c>
      <c r="BE179" s="113">
        <v>4200</v>
      </c>
      <c r="BF179" s="102">
        <f t="shared" si="286"/>
        <v>-1600</v>
      </c>
      <c r="BG179" s="99">
        <v>800</v>
      </c>
      <c r="BH179" s="113"/>
      <c r="BI179" s="102">
        <f t="shared" si="287"/>
        <v>-800</v>
      </c>
      <c r="BJ179" s="99">
        <v>800</v>
      </c>
      <c r="BK179" s="113"/>
      <c r="BL179" s="102">
        <f t="shared" si="288"/>
        <v>0</v>
      </c>
      <c r="BM179" s="99">
        <v>800</v>
      </c>
      <c r="BN179" s="113"/>
      <c r="BO179" s="102">
        <f t="shared" si="289"/>
        <v>800</v>
      </c>
      <c r="BP179" s="99">
        <v>800</v>
      </c>
      <c r="BQ179" s="113"/>
      <c r="BR179" s="102">
        <f t="shared" si="290"/>
        <v>1600</v>
      </c>
      <c r="BS179" s="99">
        <v>800</v>
      </c>
      <c r="BT179" s="113"/>
      <c r="BU179" s="102">
        <f t="shared" si="291"/>
        <v>2400</v>
      </c>
      <c r="BV179" s="99">
        <v>800</v>
      </c>
      <c r="BW179" s="113">
        <v>4000</v>
      </c>
      <c r="BX179" s="102">
        <f t="shared" si="292"/>
        <v>-800</v>
      </c>
      <c r="BY179" s="99">
        <v>800</v>
      </c>
      <c r="BZ179" s="113"/>
      <c r="CA179" s="102">
        <f t="shared" si="293"/>
        <v>0</v>
      </c>
      <c r="CB179" s="99">
        <v>800</v>
      </c>
      <c r="CC179" s="113"/>
      <c r="CD179" s="102">
        <f t="shared" si="294"/>
        <v>800</v>
      </c>
    </row>
    <row r="180" spans="1:82" ht="25.5" x14ac:dyDescent="0.25">
      <c r="A180" s="41">
        <f>VLOOKUP(B180,справочник!$B$2:$E$322,4,FALSE)</f>
        <v>42</v>
      </c>
      <c r="B180" t="str">
        <f t="shared" si="178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277"/>
        <v>52</v>
      </c>
      <c r="I180" s="1">
        <f t="shared" si="214"/>
        <v>52000</v>
      </c>
      <c r="J180" s="17">
        <f>19500+500+4500+23500</f>
        <v>48000</v>
      </c>
      <c r="K180" s="17"/>
      <c r="L180" s="18">
        <f t="shared" si="180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81"/>
        <v>13600</v>
      </c>
      <c r="Z180" s="96">
        <v>12</v>
      </c>
      <c r="AA180" s="96">
        <f t="shared" si="182"/>
        <v>9600</v>
      </c>
      <c r="AB180" s="96">
        <f t="shared" si="183"/>
        <v>0</v>
      </c>
      <c r="AC180" s="99">
        <v>800</v>
      </c>
      <c r="AD180" s="98"/>
      <c r="AE180" s="102">
        <f t="shared" si="184"/>
        <v>800</v>
      </c>
      <c r="AF180" s="99">
        <v>800</v>
      </c>
      <c r="AG180" s="98">
        <v>800</v>
      </c>
      <c r="AH180" s="102">
        <f t="shared" si="278"/>
        <v>800</v>
      </c>
      <c r="AI180" s="99">
        <v>800</v>
      </c>
      <c r="AJ180" s="98">
        <v>800</v>
      </c>
      <c r="AK180" s="102">
        <f t="shared" si="279"/>
        <v>800</v>
      </c>
      <c r="AL180" s="99">
        <v>800</v>
      </c>
      <c r="AM180" s="98"/>
      <c r="AN180" s="102">
        <f t="shared" si="280"/>
        <v>1600</v>
      </c>
      <c r="AO180" s="99">
        <v>800</v>
      </c>
      <c r="AP180" s="113">
        <v>2400</v>
      </c>
      <c r="AQ180" s="102">
        <f t="shared" si="281"/>
        <v>0</v>
      </c>
      <c r="AR180" s="99">
        <v>800</v>
      </c>
      <c r="AS180" s="113">
        <v>800</v>
      </c>
      <c r="AT180" s="102">
        <f t="shared" si="282"/>
        <v>0</v>
      </c>
      <c r="AU180" s="99">
        <v>800</v>
      </c>
      <c r="AV180" s="113">
        <v>800</v>
      </c>
      <c r="AW180" s="102">
        <f t="shared" si="283"/>
        <v>0</v>
      </c>
      <c r="AX180" s="99">
        <v>800</v>
      </c>
      <c r="AY180" s="113">
        <v>800</v>
      </c>
      <c r="AZ180" s="102">
        <f t="shared" si="284"/>
        <v>0</v>
      </c>
      <c r="BA180" s="99">
        <v>800</v>
      </c>
      <c r="BB180" s="113"/>
      <c r="BC180" s="102">
        <f t="shared" si="285"/>
        <v>800</v>
      </c>
      <c r="BD180" s="99">
        <v>800</v>
      </c>
      <c r="BE180" s="113">
        <v>1600</v>
      </c>
      <c r="BF180" s="102">
        <f t="shared" si="286"/>
        <v>0</v>
      </c>
      <c r="BG180" s="99">
        <v>800</v>
      </c>
      <c r="BH180" s="113">
        <v>800</v>
      </c>
      <c r="BI180" s="102">
        <f t="shared" si="287"/>
        <v>0</v>
      </c>
      <c r="BJ180" s="99">
        <v>800</v>
      </c>
      <c r="BK180" s="113">
        <v>800</v>
      </c>
      <c r="BL180" s="102">
        <f t="shared" si="288"/>
        <v>0</v>
      </c>
      <c r="BM180" s="99">
        <v>800</v>
      </c>
      <c r="BN180" s="113">
        <v>800</v>
      </c>
      <c r="BO180" s="102">
        <f t="shared" si="289"/>
        <v>0</v>
      </c>
      <c r="BP180" s="99">
        <v>800</v>
      </c>
      <c r="BQ180" s="113">
        <v>800</v>
      </c>
      <c r="BR180" s="102">
        <f t="shared" si="290"/>
        <v>0</v>
      </c>
      <c r="BS180" s="99">
        <v>800</v>
      </c>
      <c r="BT180" s="113">
        <v>800</v>
      </c>
      <c r="BU180" s="102">
        <f t="shared" si="291"/>
        <v>0</v>
      </c>
      <c r="BV180" s="99">
        <v>800</v>
      </c>
      <c r="BW180" s="113">
        <v>1600</v>
      </c>
      <c r="BX180" s="102">
        <f t="shared" si="292"/>
        <v>-800</v>
      </c>
      <c r="BY180" s="99">
        <v>800</v>
      </c>
      <c r="BZ180" s="113"/>
      <c r="CA180" s="102">
        <f t="shared" si="293"/>
        <v>0</v>
      </c>
      <c r="CB180" s="99">
        <v>800</v>
      </c>
      <c r="CC180" s="113"/>
      <c r="CD180" s="102">
        <f t="shared" si="294"/>
        <v>800</v>
      </c>
    </row>
    <row r="181" spans="1:82" s="80" customFormat="1" x14ac:dyDescent="0.25">
      <c r="A181" s="103">
        <f>VLOOKUP(B181,справочник!$B$2:$E$322,4,FALSE)</f>
        <v>96</v>
      </c>
      <c r="B181" s="80" t="str">
        <f t="shared" si="178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80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81"/>
        <v>19000</v>
      </c>
      <c r="Z181" s="104">
        <v>12</v>
      </c>
      <c r="AA181" s="104">
        <f t="shared" si="182"/>
        <v>9600</v>
      </c>
      <c r="AB181" s="104">
        <f t="shared" si="183"/>
        <v>-18412</v>
      </c>
      <c r="AC181" s="104">
        <v>800</v>
      </c>
      <c r="AD181" s="105"/>
      <c r="AE181" s="183">
        <f>SUM(AB181:AB182)+SUM(AC181:AC182)-SUM(AD181:AD182)</f>
        <v>-9612</v>
      </c>
      <c r="AF181" s="104">
        <v>800</v>
      </c>
      <c r="AG181" s="105">
        <v>2000</v>
      </c>
      <c r="AH181" s="183">
        <f>SUM(AE181:AE182)+SUM(AF181:AF182)-SUM(AG181:AG182)</f>
        <v>-10812</v>
      </c>
      <c r="AI181" s="104">
        <v>800</v>
      </c>
      <c r="AJ181" s="105"/>
      <c r="AK181" s="183">
        <f>SUM(AH181:AH182)+SUM(AI181:AI182)-SUM(AJ181:AJ182)</f>
        <v>-10012</v>
      </c>
      <c r="AL181" s="104">
        <v>800</v>
      </c>
      <c r="AM181" s="105"/>
      <c r="AN181" s="183">
        <f>SUM(AK181:AK182)+SUM(AL181:AL182)-SUM(AM181:AM182)</f>
        <v>-9212</v>
      </c>
      <c r="AO181" s="104">
        <v>800</v>
      </c>
      <c r="AP181" s="105">
        <v>3000</v>
      </c>
      <c r="AQ181" s="183">
        <f>SUM(AN181:AN182)+SUM(AO181:AO182)-SUM(AP181:AP182)</f>
        <v>-11412</v>
      </c>
      <c r="AR181" s="104">
        <v>800</v>
      </c>
      <c r="AS181" s="105"/>
      <c r="AT181" s="183">
        <f>SUM(AQ181:AQ182)+SUM(AR181:AR182)-SUM(AS181:AS182)</f>
        <v>-10612</v>
      </c>
      <c r="AU181" s="104">
        <v>800</v>
      </c>
      <c r="AV181" s="105"/>
      <c r="AW181" s="173">
        <f>SUM(AT181:AT182)+SUM(AU181:AU182)-SUM(AV181:AV182)</f>
        <v>-9812</v>
      </c>
      <c r="AX181" s="104">
        <v>800</v>
      </c>
      <c r="AY181" s="105">
        <v>2400</v>
      </c>
      <c r="AZ181" s="173">
        <f>SUM(AW181:AW182)+SUM(AX181:AX182)-SUM(AY181:AY182)</f>
        <v>-11412</v>
      </c>
      <c r="BA181" s="104">
        <v>800</v>
      </c>
      <c r="BB181" s="105"/>
      <c r="BC181" s="173">
        <f>SUM(AZ181:AZ182)+SUM(BA181:BA182)-SUM(BB181:BB182)</f>
        <v>-10612</v>
      </c>
      <c r="BD181" s="104">
        <v>800</v>
      </c>
      <c r="BE181" s="105"/>
      <c r="BF181" s="173">
        <f>SUM(BC181:BC182)+SUM(BD181:BD182)-SUM(BE181:BE182)</f>
        <v>-9812</v>
      </c>
      <c r="BG181" s="104">
        <v>800</v>
      </c>
      <c r="BH181" s="105"/>
      <c r="BI181" s="173">
        <f>SUM(BF181:BF182)+SUM(BG181:BG182)-SUM(BH181:BH182)</f>
        <v>-9012</v>
      </c>
      <c r="BJ181" s="104">
        <v>800</v>
      </c>
      <c r="BK181" s="105"/>
      <c r="BL181" s="173">
        <f>SUM(BI181:BI182)+SUM(BJ181:BJ182)-SUM(BK181:BK182)</f>
        <v>-8212</v>
      </c>
      <c r="BM181" s="104">
        <v>800</v>
      </c>
      <c r="BN181" s="105"/>
      <c r="BO181" s="173">
        <f>SUM(BL181:BL182)+SUM(BM181:BM182)-SUM(BN181:BN182)</f>
        <v>-7412</v>
      </c>
      <c r="BP181" s="104">
        <v>800</v>
      </c>
      <c r="BQ181" s="105"/>
      <c r="BR181" s="173">
        <f>SUM(BO181:BO182)+SUM(BP181:BP182)-SUM(BQ181:BQ182)</f>
        <v>-6612</v>
      </c>
      <c r="BS181" s="104">
        <v>800</v>
      </c>
      <c r="BT181" s="105"/>
      <c r="BU181" s="173">
        <f>SUM(BR181:BR182)+SUM(BS181:BS182)-SUM(BT181:BT182)</f>
        <v>-5812</v>
      </c>
      <c r="BV181" s="104">
        <v>800</v>
      </c>
      <c r="BW181" s="105"/>
      <c r="BX181" s="173">
        <f>SUM(BU181:BU182)+SUM(BV181:BV182)-SUM(BW181:BW182)</f>
        <v>-5012</v>
      </c>
      <c r="BY181" s="104">
        <v>800</v>
      </c>
      <c r="BZ181" s="105"/>
      <c r="CA181" s="173">
        <f>SUM(BX181:BX182)+SUM(BY181:BY182)-SUM(BZ181:BZ182)</f>
        <v>-4212</v>
      </c>
      <c r="CB181" s="104">
        <v>800</v>
      </c>
      <c r="CC181" s="105"/>
      <c r="CD181" s="173">
        <f>SUM(CA181:CA182)+SUM(CB181:CB182)-SUM(CC181:CC182)</f>
        <v>-3412</v>
      </c>
    </row>
    <row r="182" spans="1:82" s="80" customFormat="1" x14ac:dyDescent="0.25">
      <c r="A182" s="103">
        <f>VLOOKUP(B182,справочник!$B$2:$E$322,4,FALSE)</f>
        <v>96</v>
      </c>
      <c r="B182" s="80" t="str">
        <f t="shared" si="178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214"/>
        <v>49000</v>
      </c>
      <c r="J182" s="20">
        <v>41000</v>
      </c>
      <c r="K182" s="20"/>
      <c r="L182" s="21">
        <f t="shared" si="180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81"/>
        <v>0</v>
      </c>
      <c r="Z182" s="104">
        <v>0</v>
      </c>
      <c r="AA182" s="104">
        <f t="shared" si="182"/>
        <v>0</v>
      </c>
      <c r="AB182" s="104">
        <f t="shared" si="183"/>
        <v>8000</v>
      </c>
      <c r="AC182" s="104">
        <v>0</v>
      </c>
      <c r="AD182" s="105"/>
      <c r="AE182" s="184"/>
      <c r="AF182" s="104">
        <v>0</v>
      </c>
      <c r="AG182" s="105"/>
      <c r="AH182" s="184"/>
      <c r="AI182" s="104">
        <v>0</v>
      </c>
      <c r="AJ182" s="105"/>
      <c r="AK182" s="184"/>
      <c r="AL182" s="104">
        <v>0</v>
      </c>
      <c r="AM182" s="105"/>
      <c r="AN182" s="184"/>
      <c r="AO182" s="104">
        <v>0</v>
      </c>
      <c r="AP182" s="105"/>
      <c r="AQ182" s="184"/>
      <c r="AR182" s="104">
        <v>0</v>
      </c>
      <c r="AS182" s="105"/>
      <c r="AT182" s="184"/>
      <c r="AU182" s="104">
        <v>0</v>
      </c>
      <c r="AV182" s="105"/>
      <c r="AW182" s="175"/>
      <c r="AX182" s="104">
        <v>0</v>
      </c>
      <c r="AY182" s="105"/>
      <c r="AZ182" s="175"/>
      <c r="BA182" s="104">
        <v>0</v>
      </c>
      <c r="BB182" s="105"/>
      <c r="BC182" s="175"/>
      <c r="BD182" s="104">
        <v>0</v>
      </c>
      <c r="BE182" s="105"/>
      <c r="BF182" s="175"/>
      <c r="BG182" s="104">
        <v>0</v>
      </c>
      <c r="BH182" s="105"/>
      <c r="BI182" s="175"/>
      <c r="BJ182" s="104">
        <v>0</v>
      </c>
      <c r="BK182" s="105"/>
      <c r="BL182" s="175"/>
      <c r="BM182" s="104">
        <v>0</v>
      </c>
      <c r="BN182" s="105"/>
      <c r="BO182" s="175"/>
      <c r="BP182" s="104">
        <v>0</v>
      </c>
      <c r="BQ182" s="105"/>
      <c r="BR182" s="175"/>
      <c r="BS182" s="104">
        <v>0</v>
      </c>
      <c r="BT182" s="105"/>
      <c r="BU182" s="175"/>
      <c r="BV182" s="104">
        <v>0</v>
      </c>
      <c r="BW182" s="105"/>
      <c r="BX182" s="175"/>
      <c r="BY182" s="104">
        <v>0</v>
      </c>
      <c r="BZ182" s="105"/>
      <c r="CA182" s="175"/>
      <c r="CB182" s="104">
        <v>0</v>
      </c>
      <c r="CC182" s="105"/>
      <c r="CD182" s="175"/>
    </row>
    <row r="183" spans="1:82" x14ac:dyDescent="0.25">
      <c r="A183" s="41">
        <f>VLOOKUP(B183,справочник!$B$2:$E$322,4,FALSE)</f>
        <v>292</v>
      </c>
      <c r="B183" t="str">
        <f t="shared" si="178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214"/>
        <v>11000</v>
      </c>
      <c r="J183" s="17"/>
      <c r="K183" s="17"/>
      <c r="L183" s="18">
        <f t="shared" si="180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81"/>
        <v>0</v>
      </c>
      <c r="Z183" s="96">
        <v>12</v>
      </c>
      <c r="AA183" s="96">
        <f t="shared" si="182"/>
        <v>9600</v>
      </c>
      <c r="AB183" s="96">
        <f t="shared" si="183"/>
        <v>20600</v>
      </c>
      <c r="AC183" s="99">
        <v>800</v>
      </c>
      <c r="AD183" s="98"/>
      <c r="AE183" s="102">
        <f t="shared" si="184"/>
        <v>21400</v>
      </c>
      <c r="AF183" s="99">
        <v>800</v>
      </c>
      <c r="AG183" s="98"/>
      <c r="AH183" s="102">
        <f t="shared" ref="AH183:AH194" si="295">AE183+AF183-AG183</f>
        <v>22200</v>
      </c>
      <c r="AI183" s="99">
        <v>800</v>
      </c>
      <c r="AJ183" s="98"/>
      <c r="AK183" s="102">
        <f t="shared" ref="AK183:AK194" si="296">AH183+AI183-AJ183</f>
        <v>23000</v>
      </c>
      <c r="AL183" s="99">
        <v>800</v>
      </c>
      <c r="AM183" s="98"/>
      <c r="AN183" s="102">
        <f t="shared" ref="AN183:AN194" si="297">AK183+AL183-AM183</f>
        <v>23800</v>
      </c>
      <c r="AO183" s="99">
        <v>800</v>
      </c>
      <c r="AP183" s="113"/>
      <c r="AQ183" s="102">
        <f t="shared" ref="AQ183:AQ194" si="298">AN183+AO183-AP183</f>
        <v>24600</v>
      </c>
      <c r="AR183" s="99">
        <v>800</v>
      </c>
      <c r="AS183" s="113"/>
      <c r="AT183" s="102">
        <f t="shared" ref="AT183:AT194" si="299">AQ183+AR183-AS183</f>
        <v>25400</v>
      </c>
      <c r="AU183" s="99">
        <v>800</v>
      </c>
      <c r="AV183" s="113"/>
      <c r="AW183" s="102">
        <f t="shared" ref="AW183:AW194" si="300">AT183+AU183-AV183</f>
        <v>26200</v>
      </c>
      <c r="AX183" s="99">
        <v>800</v>
      </c>
      <c r="AY183" s="113"/>
      <c r="AZ183" s="102">
        <f t="shared" ref="AZ183:AZ194" si="301">AW183+AX183-AY183</f>
        <v>27000</v>
      </c>
      <c r="BA183" s="99">
        <v>800</v>
      </c>
      <c r="BB183" s="113"/>
      <c r="BC183" s="102">
        <f t="shared" ref="BC183:BC194" si="302">AZ183+BA183-BB183</f>
        <v>27800</v>
      </c>
      <c r="BD183" s="99">
        <v>800</v>
      </c>
      <c r="BE183" s="113"/>
      <c r="BF183" s="102">
        <f t="shared" ref="BF183:BF194" si="303">BC183+BD183-BE183</f>
        <v>28600</v>
      </c>
      <c r="BG183" s="99">
        <v>800</v>
      </c>
      <c r="BH183" s="113"/>
      <c r="BI183" s="102">
        <f t="shared" ref="BI183:BI194" si="304">BF183+BG183-BH183</f>
        <v>29400</v>
      </c>
      <c r="BJ183" s="99">
        <v>800</v>
      </c>
      <c r="BK183" s="113"/>
      <c r="BL183" s="102">
        <f t="shared" ref="BL183:BL194" si="305">BI183+BJ183-BK183</f>
        <v>30200</v>
      </c>
      <c r="BM183" s="99">
        <v>800</v>
      </c>
      <c r="BN183" s="113"/>
      <c r="BO183" s="102">
        <f t="shared" ref="BO183:BO194" si="306">BL183+BM183-BN183</f>
        <v>31000</v>
      </c>
      <c r="BP183" s="99">
        <v>800</v>
      </c>
      <c r="BQ183" s="113"/>
      <c r="BR183" s="102">
        <f t="shared" ref="BR183:BR194" si="307">BO183+BP183-BQ183</f>
        <v>31800</v>
      </c>
      <c r="BS183" s="99">
        <v>800</v>
      </c>
      <c r="BT183" s="113"/>
      <c r="BU183" s="102">
        <f t="shared" ref="BU183:BU194" si="308">BR183+BS183-BT183</f>
        <v>32600</v>
      </c>
      <c r="BV183" s="99">
        <v>800</v>
      </c>
      <c r="BW183" s="113"/>
      <c r="BX183" s="102">
        <f t="shared" ref="BX183:BX194" si="309">BU183+BV183-BW183</f>
        <v>33400</v>
      </c>
      <c r="BY183" s="99">
        <v>800</v>
      </c>
      <c r="BZ183" s="113"/>
      <c r="CA183" s="102">
        <f t="shared" ref="CA183:CA194" si="310">BX183+BY183-BZ183</f>
        <v>34200</v>
      </c>
      <c r="CB183" s="99">
        <v>800</v>
      </c>
      <c r="CC183" s="113"/>
      <c r="CD183" s="102">
        <f t="shared" ref="CD183:CD194" si="311">CA183+CB183-CC183</f>
        <v>35000</v>
      </c>
    </row>
    <row r="184" spans="1:82" ht="25.5" x14ac:dyDescent="0.25">
      <c r="A184" s="41" t="e">
        <f>VLOOKUP(B184,справочник!$B$2:$E$322,4,FALSE)</f>
        <v>#N/A</v>
      </c>
      <c r="B184" t="str">
        <f t="shared" si="178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214"/>
        <v>20000</v>
      </c>
      <c r="J184" s="17"/>
      <c r="K184" s="17"/>
      <c r="L184" s="18">
        <f t="shared" si="180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81"/>
        <v>13000</v>
      </c>
      <c r="Z184" s="96">
        <v>12</v>
      </c>
      <c r="AA184" s="96">
        <f t="shared" si="182"/>
        <v>9600</v>
      </c>
      <c r="AB184" s="96">
        <f t="shared" si="183"/>
        <v>16600</v>
      </c>
      <c r="AC184" s="99">
        <v>800</v>
      </c>
      <c r="AD184" s="98"/>
      <c r="AE184" s="102">
        <f t="shared" si="184"/>
        <v>17400</v>
      </c>
      <c r="AF184" s="99">
        <v>800</v>
      </c>
      <c r="AG184" s="98"/>
      <c r="AH184" s="102">
        <f t="shared" si="295"/>
        <v>18200</v>
      </c>
      <c r="AI184" s="99">
        <v>800</v>
      </c>
      <c r="AJ184" s="98"/>
      <c r="AK184" s="102">
        <f t="shared" si="296"/>
        <v>19000</v>
      </c>
      <c r="AL184" s="99">
        <v>800</v>
      </c>
      <c r="AM184" s="98"/>
      <c r="AN184" s="102">
        <f t="shared" si="297"/>
        <v>19800</v>
      </c>
      <c r="AO184" s="99">
        <v>800</v>
      </c>
      <c r="AP184" s="113"/>
      <c r="AQ184" s="102">
        <f t="shared" si="298"/>
        <v>20600</v>
      </c>
      <c r="AR184" s="99">
        <v>800</v>
      </c>
      <c r="AS184" s="113"/>
      <c r="AT184" s="102">
        <f t="shared" si="299"/>
        <v>21400</v>
      </c>
      <c r="AU184" s="99">
        <v>800</v>
      </c>
      <c r="AV184" s="113"/>
      <c r="AW184" s="102">
        <f t="shared" si="300"/>
        <v>22200</v>
      </c>
      <c r="AX184" s="99">
        <v>800</v>
      </c>
      <c r="AY184" s="113"/>
      <c r="AZ184" s="102">
        <f t="shared" si="301"/>
        <v>23000</v>
      </c>
      <c r="BA184" s="99">
        <v>800</v>
      </c>
      <c r="BB184" s="113"/>
      <c r="BC184" s="102">
        <f t="shared" si="302"/>
        <v>23800</v>
      </c>
      <c r="BD184" s="99">
        <v>800</v>
      </c>
      <c r="BE184" s="113"/>
      <c r="BF184" s="102">
        <f t="shared" si="303"/>
        <v>24600</v>
      </c>
      <c r="BG184" s="99">
        <v>800</v>
      </c>
      <c r="BH184" s="113"/>
      <c r="BI184" s="102">
        <f t="shared" si="304"/>
        <v>25400</v>
      </c>
      <c r="BJ184" s="99">
        <v>800</v>
      </c>
      <c r="BK184" s="113">
        <v>2400</v>
      </c>
      <c r="BL184" s="102">
        <f t="shared" si="305"/>
        <v>23800</v>
      </c>
      <c r="BM184" s="99">
        <v>800</v>
      </c>
      <c r="BN184" s="113"/>
      <c r="BO184" s="102">
        <f t="shared" si="306"/>
        <v>24600</v>
      </c>
      <c r="BP184" s="99">
        <v>800</v>
      </c>
      <c r="BQ184" s="113">
        <v>4000</v>
      </c>
      <c r="BR184" s="102">
        <f t="shared" si="307"/>
        <v>21400</v>
      </c>
      <c r="BS184" s="99">
        <v>800</v>
      </c>
      <c r="BT184" s="113"/>
      <c r="BU184" s="102">
        <f t="shared" si="308"/>
        <v>22200</v>
      </c>
      <c r="BV184" s="99">
        <v>800</v>
      </c>
      <c r="BW184" s="113"/>
      <c r="BX184" s="102">
        <f t="shared" si="309"/>
        <v>23000</v>
      </c>
      <c r="BY184" s="99">
        <v>800</v>
      </c>
      <c r="BZ184" s="113"/>
      <c r="CA184" s="102">
        <f t="shared" si="310"/>
        <v>23800</v>
      </c>
      <c r="CB184" s="99">
        <v>800</v>
      </c>
      <c r="CC184" s="113"/>
      <c r="CD184" s="102">
        <f t="shared" si="311"/>
        <v>24600</v>
      </c>
    </row>
    <row r="185" spans="1:82" x14ac:dyDescent="0.25">
      <c r="A185" s="41">
        <f>VLOOKUP(B185,справочник!$B$2:$E$322,4,FALSE)</f>
        <v>257</v>
      </c>
      <c r="B185" t="str">
        <f t="shared" si="178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214"/>
        <v>27000</v>
      </c>
      <c r="J185" s="17">
        <v>1000</v>
      </c>
      <c r="K185" s="17"/>
      <c r="L185" s="18">
        <f t="shared" si="180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81"/>
        <v>0</v>
      </c>
      <c r="Z185" s="96">
        <v>12</v>
      </c>
      <c r="AA185" s="96">
        <f t="shared" si="182"/>
        <v>9600</v>
      </c>
      <c r="AB185" s="96">
        <f t="shared" si="183"/>
        <v>35600</v>
      </c>
      <c r="AC185" s="99">
        <v>800</v>
      </c>
      <c r="AD185" s="98"/>
      <c r="AE185" s="102">
        <f t="shared" si="184"/>
        <v>36400</v>
      </c>
      <c r="AF185" s="99">
        <v>800</v>
      </c>
      <c r="AG185" s="98"/>
      <c r="AH185" s="102">
        <f t="shared" si="295"/>
        <v>37200</v>
      </c>
      <c r="AI185" s="99">
        <v>800</v>
      </c>
      <c r="AJ185" s="98"/>
      <c r="AK185" s="102">
        <f t="shared" si="296"/>
        <v>38000</v>
      </c>
      <c r="AL185" s="99">
        <v>800</v>
      </c>
      <c r="AM185" s="98"/>
      <c r="AN185" s="102">
        <f t="shared" si="297"/>
        <v>38800</v>
      </c>
      <c r="AO185" s="99">
        <v>800</v>
      </c>
      <c r="AP185" s="113"/>
      <c r="AQ185" s="102">
        <f t="shared" si="298"/>
        <v>39600</v>
      </c>
      <c r="AR185" s="99">
        <v>800</v>
      </c>
      <c r="AS185" s="113"/>
      <c r="AT185" s="102">
        <f t="shared" si="299"/>
        <v>40400</v>
      </c>
      <c r="AU185" s="99">
        <v>800</v>
      </c>
      <c r="AV185" s="113"/>
      <c r="AW185" s="102">
        <f t="shared" si="300"/>
        <v>41200</v>
      </c>
      <c r="AX185" s="99">
        <v>800</v>
      </c>
      <c r="AY185" s="113"/>
      <c r="AZ185" s="102">
        <f t="shared" si="301"/>
        <v>42000</v>
      </c>
      <c r="BA185" s="99">
        <v>800</v>
      </c>
      <c r="BB185" s="113"/>
      <c r="BC185" s="102">
        <f t="shared" si="302"/>
        <v>42800</v>
      </c>
      <c r="BD185" s="99">
        <v>800</v>
      </c>
      <c r="BE185" s="113"/>
      <c r="BF185" s="102">
        <f t="shared" si="303"/>
        <v>43600</v>
      </c>
      <c r="BG185" s="99">
        <v>800</v>
      </c>
      <c r="BH185" s="113"/>
      <c r="BI185" s="102">
        <f t="shared" si="304"/>
        <v>44400</v>
      </c>
      <c r="BJ185" s="99">
        <v>800</v>
      </c>
      <c r="BK185" s="113"/>
      <c r="BL185" s="102">
        <f t="shared" si="305"/>
        <v>45200</v>
      </c>
      <c r="BM185" s="99">
        <v>800</v>
      </c>
      <c r="BN185" s="113"/>
      <c r="BO185" s="102">
        <f t="shared" si="306"/>
        <v>46000</v>
      </c>
      <c r="BP185" s="99">
        <v>800</v>
      </c>
      <c r="BQ185" s="113"/>
      <c r="BR185" s="102">
        <f t="shared" si="307"/>
        <v>46800</v>
      </c>
      <c r="BS185" s="99">
        <v>800</v>
      </c>
      <c r="BT185" s="113">
        <v>6000</v>
      </c>
      <c r="BU185" s="102">
        <f t="shared" si="308"/>
        <v>41600</v>
      </c>
      <c r="BV185" s="99">
        <v>800</v>
      </c>
      <c r="BW185" s="113">
        <v>6000</v>
      </c>
      <c r="BX185" s="102">
        <f t="shared" si="309"/>
        <v>36400</v>
      </c>
      <c r="BY185" s="99">
        <v>800</v>
      </c>
      <c r="BZ185" s="113"/>
      <c r="CA185" s="102">
        <f t="shared" si="310"/>
        <v>37200</v>
      </c>
      <c r="CB185" s="99">
        <v>800</v>
      </c>
      <c r="CC185" s="113"/>
      <c r="CD185" s="102">
        <f t="shared" si="311"/>
        <v>38000</v>
      </c>
    </row>
    <row r="186" spans="1:82" x14ac:dyDescent="0.25">
      <c r="A186" s="41">
        <f>VLOOKUP(B186,справочник!$B$2:$E$322,4,FALSE)</f>
        <v>212</v>
      </c>
      <c r="B186" t="str">
        <f t="shared" si="178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214"/>
        <v>26000</v>
      </c>
      <c r="J186" s="17">
        <v>23000</v>
      </c>
      <c r="K186" s="17"/>
      <c r="L186" s="18">
        <f t="shared" si="180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81"/>
        <v>7800</v>
      </c>
      <c r="Z186" s="96">
        <v>12</v>
      </c>
      <c r="AA186" s="96">
        <f t="shared" si="182"/>
        <v>9600</v>
      </c>
      <c r="AB186" s="96">
        <f t="shared" si="183"/>
        <v>4800</v>
      </c>
      <c r="AC186" s="99">
        <v>800</v>
      </c>
      <c r="AD186" s="98"/>
      <c r="AE186" s="102">
        <f t="shared" si="184"/>
        <v>5600</v>
      </c>
      <c r="AF186" s="99">
        <v>800</v>
      </c>
      <c r="AG186" s="98"/>
      <c r="AH186" s="102">
        <f t="shared" si="295"/>
        <v>6400</v>
      </c>
      <c r="AI186" s="99">
        <v>800</v>
      </c>
      <c r="AJ186" s="98">
        <v>1600</v>
      </c>
      <c r="AK186" s="102">
        <f t="shared" si="296"/>
        <v>5600</v>
      </c>
      <c r="AL186" s="99">
        <v>800</v>
      </c>
      <c r="AM186" s="98">
        <v>800</v>
      </c>
      <c r="AN186" s="102">
        <f t="shared" si="297"/>
        <v>5600</v>
      </c>
      <c r="AO186" s="99">
        <v>800</v>
      </c>
      <c r="AP186" s="113"/>
      <c r="AQ186" s="102">
        <f t="shared" si="298"/>
        <v>6400</v>
      </c>
      <c r="AR186" s="99">
        <v>800</v>
      </c>
      <c r="AS186" s="113">
        <v>800</v>
      </c>
      <c r="AT186" s="102">
        <f t="shared" si="299"/>
        <v>6400</v>
      </c>
      <c r="AU186" s="99">
        <v>800</v>
      </c>
      <c r="AV186" s="113">
        <v>800</v>
      </c>
      <c r="AW186" s="102">
        <f t="shared" si="300"/>
        <v>6400</v>
      </c>
      <c r="AX186" s="99">
        <v>800</v>
      </c>
      <c r="AY186" s="113">
        <v>800</v>
      </c>
      <c r="AZ186" s="102">
        <f t="shared" si="301"/>
        <v>6400</v>
      </c>
      <c r="BA186" s="99">
        <v>800</v>
      </c>
      <c r="BB186" s="113">
        <v>800</v>
      </c>
      <c r="BC186" s="102">
        <f t="shared" si="302"/>
        <v>6400</v>
      </c>
      <c r="BD186" s="99">
        <v>800</v>
      </c>
      <c r="BE186" s="113"/>
      <c r="BF186" s="102">
        <f t="shared" si="303"/>
        <v>7200</v>
      </c>
      <c r="BG186" s="99">
        <v>800</v>
      </c>
      <c r="BH186" s="113">
        <f>800+800</f>
        <v>1600</v>
      </c>
      <c r="BI186" s="102">
        <f t="shared" si="304"/>
        <v>6400</v>
      </c>
      <c r="BJ186" s="99">
        <v>800</v>
      </c>
      <c r="BK186" s="113">
        <v>800</v>
      </c>
      <c r="BL186" s="102">
        <f t="shared" si="305"/>
        <v>6400</v>
      </c>
      <c r="BM186" s="99">
        <v>800</v>
      </c>
      <c r="BN186" s="113">
        <f>1893.04+1600</f>
        <v>3493.04</v>
      </c>
      <c r="BO186" s="102">
        <f t="shared" si="306"/>
        <v>3706.96</v>
      </c>
      <c r="BP186" s="99">
        <v>800</v>
      </c>
      <c r="BQ186" s="113">
        <v>800</v>
      </c>
      <c r="BR186" s="102">
        <f t="shared" si="307"/>
        <v>3706.96</v>
      </c>
      <c r="BS186" s="99">
        <v>800</v>
      </c>
      <c r="BT186" s="113">
        <v>800</v>
      </c>
      <c r="BU186" s="102">
        <f t="shared" si="308"/>
        <v>3706.96</v>
      </c>
      <c r="BV186" s="99">
        <v>800</v>
      </c>
      <c r="BW186" s="113">
        <v>800</v>
      </c>
      <c r="BX186" s="102">
        <f t="shared" si="309"/>
        <v>3706.96</v>
      </c>
      <c r="BY186" s="99">
        <v>800</v>
      </c>
      <c r="BZ186" s="113">
        <v>800</v>
      </c>
      <c r="CA186" s="102">
        <f t="shared" si="310"/>
        <v>3706.96</v>
      </c>
      <c r="CB186" s="99">
        <v>800</v>
      </c>
      <c r="CC186" s="113"/>
      <c r="CD186" s="102">
        <f t="shared" si="311"/>
        <v>4506.96</v>
      </c>
    </row>
    <row r="187" spans="1:82" x14ac:dyDescent="0.25">
      <c r="A187" s="41" t="e">
        <f>VLOOKUP(B187,справочник!$B$2:$E$322,4,FALSE)</f>
        <v>#N/A</v>
      </c>
      <c r="B187" t="str">
        <f t="shared" si="178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81"/>
        <v>9600</v>
      </c>
      <c r="Z187" s="96">
        <v>12</v>
      </c>
      <c r="AA187" s="96">
        <f t="shared" si="182"/>
        <v>9600</v>
      </c>
      <c r="AB187" s="96">
        <f t="shared" si="183"/>
        <v>0</v>
      </c>
      <c r="AC187" s="99">
        <v>800</v>
      </c>
      <c r="AD187" s="98"/>
      <c r="AE187" s="102">
        <f t="shared" si="184"/>
        <v>800</v>
      </c>
      <c r="AF187" s="99">
        <v>800</v>
      </c>
      <c r="AG187" s="98"/>
      <c r="AH187" s="102">
        <f t="shared" si="295"/>
        <v>1600</v>
      </c>
      <c r="AI187" s="99">
        <v>800</v>
      </c>
      <c r="AJ187" s="98">
        <v>3200</v>
      </c>
      <c r="AK187" s="102">
        <f t="shared" si="296"/>
        <v>-800</v>
      </c>
      <c r="AL187" s="99">
        <v>800</v>
      </c>
      <c r="AM187" s="98"/>
      <c r="AN187" s="102">
        <f t="shared" si="297"/>
        <v>0</v>
      </c>
      <c r="AO187" s="99">
        <v>800</v>
      </c>
      <c r="AP187" s="113"/>
      <c r="AQ187" s="102">
        <f t="shared" si="298"/>
        <v>800</v>
      </c>
      <c r="AR187" s="99">
        <v>800</v>
      </c>
      <c r="AS187" s="113"/>
      <c r="AT187" s="102">
        <f t="shared" si="299"/>
        <v>1600</v>
      </c>
      <c r="AU187" s="99">
        <v>800</v>
      </c>
      <c r="AV187" s="113"/>
      <c r="AW187" s="102">
        <f t="shared" si="300"/>
        <v>2400</v>
      </c>
      <c r="AX187" s="99">
        <v>800</v>
      </c>
      <c r="AY187" s="113"/>
      <c r="AZ187" s="102">
        <f t="shared" si="301"/>
        <v>3200</v>
      </c>
      <c r="BA187" s="99">
        <v>800</v>
      </c>
      <c r="BB187" s="113"/>
      <c r="BC187" s="102">
        <f t="shared" si="302"/>
        <v>4000</v>
      </c>
      <c r="BD187" s="99">
        <v>800</v>
      </c>
      <c r="BE187" s="113"/>
      <c r="BF187" s="102">
        <f t="shared" si="303"/>
        <v>4800</v>
      </c>
      <c r="BG187" s="99">
        <v>800</v>
      </c>
      <c r="BH187" s="113">
        <v>6400</v>
      </c>
      <c r="BI187" s="102">
        <f t="shared" si="304"/>
        <v>-800</v>
      </c>
      <c r="BJ187" s="99">
        <v>800</v>
      </c>
      <c r="BK187" s="113"/>
      <c r="BL187" s="102">
        <f t="shared" si="305"/>
        <v>0</v>
      </c>
      <c r="BM187" s="99">
        <v>800</v>
      </c>
      <c r="BN187" s="113"/>
      <c r="BO187" s="102">
        <f t="shared" si="306"/>
        <v>800</v>
      </c>
      <c r="BP187" s="99">
        <v>800</v>
      </c>
      <c r="BQ187" s="113"/>
      <c r="BR187" s="102">
        <f t="shared" si="307"/>
        <v>1600</v>
      </c>
      <c r="BS187" s="99">
        <v>800</v>
      </c>
      <c r="BT187" s="113"/>
      <c r="BU187" s="102">
        <f t="shared" si="308"/>
        <v>2400</v>
      </c>
      <c r="BV187" s="99">
        <v>800</v>
      </c>
      <c r="BW187" s="113">
        <v>3200</v>
      </c>
      <c r="BX187" s="102">
        <f t="shared" si="309"/>
        <v>0</v>
      </c>
      <c r="BY187" s="99">
        <v>800</v>
      </c>
      <c r="BZ187" s="113"/>
      <c r="CA187" s="102">
        <f t="shared" si="310"/>
        <v>800</v>
      </c>
      <c r="CB187" s="99">
        <v>800</v>
      </c>
      <c r="CC187" s="113"/>
      <c r="CD187" s="102">
        <f t="shared" si="311"/>
        <v>1600</v>
      </c>
    </row>
    <row r="188" spans="1:82" ht="38.25" x14ac:dyDescent="0.25">
      <c r="A188" s="41" t="e">
        <f>VLOOKUP(B188,справочник!$B$2:$E$322,4,FALSE)</f>
        <v>#N/A</v>
      </c>
      <c r="B188" t="str">
        <f t="shared" si="178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312">INT(($H$325-G188)/30)</f>
        <v>16</v>
      </c>
      <c r="I188" s="1">
        <f t="shared" ref="I188:I226" si="313">H188*1000</f>
        <v>16000</v>
      </c>
      <c r="J188" s="17">
        <v>12000</v>
      </c>
      <c r="K188" s="17"/>
      <c r="L188" s="18">
        <f t="shared" ref="L188:L249" si="314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81"/>
        <v>5000</v>
      </c>
      <c r="Z188" s="96">
        <v>12</v>
      </c>
      <c r="AA188" s="96">
        <f t="shared" si="182"/>
        <v>9600</v>
      </c>
      <c r="AB188" s="96">
        <f t="shared" si="183"/>
        <v>8600</v>
      </c>
      <c r="AC188" s="99">
        <v>800</v>
      </c>
      <c r="AD188" s="98"/>
      <c r="AE188" s="102">
        <f t="shared" si="184"/>
        <v>9400</v>
      </c>
      <c r="AF188" s="99">
        <v>800</v>
      </c>
      <c r="AG188" s="98"/>
      <c r="AH188" s="102">
        <f t="shared" si="295"/>
        <v>10200</v>
      </c>
      <c r="AI188" s="99">
        <v>800</v>
      </c>
      <c r="AJ188" s="98"/>
      <c r="AK188" s="102">
        <f t="shared" si="296"/>
        <v>11000</v>
      </c>
      <c r="AL188" s="99">
        <v>800</v>
      </c>
      <c r="AM188" s="98"/>
      <c r="AN188" s="102">
        <f t="shared" si="297"/>
        <v>11800</v>
      </c>
      <c r="AO188" s="99">
        <v>800</v>
      </c>
      <c r="AP188" s="113"/>
      <c r="AQ188" s="102">
        <f t="shared" si="298"/>
        <v>12600</v>
      </c>
      <c r="AR188" s="99">
        <v>800</v>
      </c>
      <c r="AS188" s="113"/>
      <c r="AT188" s="102">
        <f t="shared" si="299"/>
        <v>13400</v>
      </c>
      <c r="AU188" s="99">
        <v>800</v>
      </c>
      <c r="AV188" s="113"/>
      <c r="AW188" s="102">
        <f t="shared" si="300"/>
        <v>14200</v>
      </c>
      <c r="AX188" s="99">
        <v>800</v>
      </c>
      <c r="AY188" s="113"/>
      <c r="AZ188" s="102">
        <f t="shared" si="301"/>
        <v>15000</v>
      </c>
      <c r="BA188" s="99">
        <v>800</v>
      </c>
      <c r="BB188" s="113"/>
      <c r="BC188" s="102">
        <f t="shared" si="302"/>
        <v>15800</v>
      </c>
      <c r="BD188" s="99">
        <v>800</v>
      </c>
      <c r="BE188" s="113"/>
      <c r="BF188" s="102">
        <f t="shared" si="303"/>
        <v>16600</v>
      </c>
      <c r="BG188" s="99">
        <v>800</v>
      </c>
      <c r="BH188" s="113"/>
      <c r="BI188" s="102">
        <f t="shared" si="304"/>
        <v>17400</v>
      </c>
      <c r="BJ188" s="99">
        <v>800</v>
      </c>
      <c r="BK188" s="113"/>
      <c r="BL188" s="102">
        <f t="shared" si="305"/>
        <v>18200</v>
      </c>
      <c r="BM188" s="99">
        <v>800</v>
      </c>
      <c r="BN188" s="113"/>
      <c r="BO188" s="102">
        <f t="shared" si="306"/>
        <v>19000</v>
      </c>
      <c r="BP188" s="99">
        <v>800</v>
      </c>
      <c r="BQ188" s="113"/>
      <c r="BR188" s="102">
        <f t="shared" si="307"/>
        <v>19800</v>
      </c>
      <c r="BS188" s="99">
        <v>800</v>
      </c>
      <c r="BT188" s="113"/>
      <c r="BU188" s="102">
        <f t="shared" si="308"/>
        <v>20600</v>
      </c>
      <c r="BV188" s="99">
        <v>800</v>
      </c>
      <c r="BW188" s="113"/>
      <c r="BX188" s="102">
        <f t="shared" si="309"/>
        <v>21400</v>
      </c>
      <c r="BY188" s="99">
        <v>800</v>
      </c>
      <c r="BZ188" s="113">
        <v>2500</v>
      </c>
      <c r="CA188" s="102">
        <f t="shared" si="310"/>
        <v>19700</v>
      </c>
      <c r="CB188" s="99">
        <v>800</v>
      </c>
      <c r="CC188" s="113"/>
      <c r="CD188" s="102">
        <f t="shared" si="311"/>
        <v>20500</v>
      </c>
    </row>
    <row r="189" spans="1:82" x14ac:dyDescent="0.25">
      <c r="A189" s="41">
        <f>VLOOKUP(B189,справочник!$B$2:$E$322,4,FALSE)</f>
        <v>187</v>
      </c>
      <c r="B189" t="str">
        <f t="shared" si="178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312"/>
        <v>27</v>
      </c>
      <c r="I189" s="1">
        <f t="shared" si="313"/>
        <v>27000</v>
      </c>
      <c r="J189" s="17"/>
      <c r="K189" s="17"/>
      <c r="L189" s="18">
        <f t="shared" si="314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81"/>
        <v>10000</v>
      </c>
      <c r="Z189" s="96">
        <v>12</v>
      </c>
      <c r="AA189" s="96">
        <f t="shared" si="182"/>
        <v>9600</v>
      </c>
      <c r="AB189" s="96">
        <f t="shared" si="183"/>
        <v>26600</v>
      </c>
      <c r="AC189" s="99">
        <v>800</v>
      </c>
      <c r="AD189" s="98"/>
      <c r="AE189" s="102">
        <f t="shared" si="184"/>
        <v>27400</v>
      </c>
      <c r="AF189" s="99">
        <v>800</v>
      </c>
      <c r="AG189" s="98"/>
      <c r="AH189" s="102">
        <f t="shared" si="295"/>
        <v>28200</v>
      </c>
      <c r="AI189" s="99">
        <v>800</v>
      </c>
      <c r="AJ189" s="98"/>
      <c r="AK189" s="102">
        <f t="shared" si="296"/>
        <v>29000</v>
      </c>
      <c r="AL189" s="99">
        <v>800</v>
      </c>
      <c r="AM189" s="98"/>
      <c r="AN189" s="102">
        <f t="shared" si="297"/>
        <v>29800</v>
      </c>
      <c r="AO189" s="99">
        <v>800</v>
      </c>
      <c r="AP189" s="113"/>
      <c r="AQ189" s="102">
        <f t="shared" si="298"/>
        <v>30600</v>
      </c>
      <c r="AR189" s="99">
        <v>800</v>
      </c>
      <c r="AS189" s="113"/>
      <c r="AT189" s="102">
        <f t="shared" si="299"/>
        <v>31400</v>
      </c>
      <c r="AU189" s="99">
        <v>800</v>
      </c>
      <c r="AV189" s="113"/>
      <c r="AW189" s="102">
        <f t="shared" si="300"/>
        <v>32200</v>
      </c>
      <c r="AX189" s="99">
        <v>800</v>
      </c>
      <c r="AY189" s="113"/>
      <c r="AZ189" s="102">
        <f t="shared" si="301"/>
        <v>33000</v>
      </c>
      <c r="BA189" s="99">
        <v>800</v>
      </c>
      <c r="BB189" s="113"/>
      <c r="BC189" s="102">
        <f t="shared" si="302"/>
        <v>33800</v>
      </c>
      <c r="BD189" s="99">
        <v>800</v>
      </c>
      <c r="BE189" s="113"/>
      <c r="BF189" s="102">
        <f t="shared" si="303"/>
        <v>34600</v>
      </c>
      <c r="BG189" s="99">
        <v>800</v>
      </c>
      <c r="BH189" s="113"/>
      <c r="BI189" s="102">
        <f t="shared" si="304"/>
        <v>35400</v>
      </c>
      <c r="BJ189" s="99">
        <v>800</v>
      </c>
      <c r="BK189" s="113">
        <f>10000+7000</f>
        <v>17000</v>
      </c>
      <c r="BL189" s="102">
        <f t="shared" si="305"/>
        <v>19200</v>
      </c>
      <c r="BM189" s="99">
        <v>800</v>
      </c>
      <c r="BN189" s="113"/>
      <c r="BO189" s="102">
        <f t="shared" si="306"/>
        <v>20000</v>
      </c>
      <c r="BP189" s="99">
        <v>800</v>
      </c>
      <c r="BQ189" s="113"/>
      <c r="BR189" s="102">
        <f t="shared" si="307"/>
        <v>20800</v>
      </c>
      <c r="BS189" s="99">
        <v>800</v>
      </c>
      <c r="BT189" s="113"/>
      <c r="BU189" s="102">
        <f t="shared" si="308"/>
        <v>21600</v>
      </c>
      <c r="BV189" s="99">
        <v>800</v>
      </c>
      <c r="BW189" s="113"/>
      <c r="BX189" s="102">
        <f t="shared" si="309"/>
        <v>22400</v>
      </c>
      <c r="BY189" s="99">
        <v>800</v>
      </c>
      <c r="BZ189" s="113">
        <v>2500</v>
      </c>
      <c r="CA189" s="102">
        <f t="shared" si="310"/>
        <v>20700</v>
      </c>
      <c r="CB189" s="99">
        <v>800</v>
      </c>
      <c r="CC189" s="113"/>
      <c r="CD189" s="102">
        <f t="shared" si="311"/>
        <v>21500</v>
      </c>
    </row>
    <row r="190" spans="1:82" x14ac:dyDescent="0.25">
      <c r="A190" s="41">
        <f>VLOOKUP(B190,справочник!$B$2:$E$322,4,FALSE)</f>
        <v>211</v>
      </c>
      <c r="B190" t="str">
        <f t="shared" si="178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312"/>
        <v>31</v>
      </c>
      <c r="I190" s="1">
        <f t="shared" si="313"/>
        <v>31000</v>
      </c>
      <c r="J190" s="17">
        <v>26000</v>
      </c>
      <c r="K190" s="17">
        <v>7000</v>
      </c>
      <c r="L190" s="18">
        <f t="shared" si="314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81"/>
        <v>9600</v>
      </c>
      <c r="Z190" s="96">
        <v>12</v>
      </c>
      <c r="AA190" s="96">
        <f t="shared" si="182"/>
        <v>9600</v>
      </c>
      <c r="AB190" s="96">
        <f t="shared" si="183"/>
        <v>-2000</v>
      </c>
      <c r="AC190" s="99">
        <v>800</v>
      </c>
      <c r="AD190" s="98"/>
      <c r="AE190" s="102">
        <f t="shared" si="184"/>
        <v>-1200</v>
      </c>
      <c r="AF190" s="99">
        <v>800</v>
      </c>
      <c r="AG190" s="98"/>
      <c r="AH190" s="102">
        <f t="shared" si="295"/>
        <v>-400</v>
      </c>
      <c r="AI190" s="99">
        <v>800</v>
      </c>
      <c r="AJ190" s="98"/>
      <c r="AK190" s="102">
        <f t="shared" si="296"/>
        <v>400</v>
      </c>
      <c r="AL190" s="99">
        <v>800</v>
      </c>
      <c r="AM190" s="98"/>
      <c r="AN190" s="102">
        <f t="shared" si="297"/>
        <v>1200</v>
      </c>
      <c r="AO190" s="99">
        <v>800</v>
      </c>
      <c r="AP190" s="113"/>
      <c r="AQ190" s="102">
        <f t="shared" si="298"/>
        <v>2000</v>
      </c>
      <c r="AR190" s="99">
        <v>800</v>
      </c>
      <c r="AS190" s="113"/>
      <c r="AT190" s="102">
        <f t="shared" si="299"/>
        <v>2800</v>
      </c>
      <c r="AU190" s="99">
        <v>800</v>
      </c>
      <c r="AV190" s="113"/>
      <c r="AW190" s="102">
        <f t="shared" si="300"/>
        <v>3600</v>
      </c>
      <c r="AX190" s="99">
        <v>800</v>
      </c>
      <c r="AY190" s="113"/>
      <c r="AZ190" s="102">
        <f t="shared" si="301"/>
        <v>4400</v>
      </c>
      <c r="BA190" s="99">
        <v>800</v>
      </c>
      <c r="BB190" s="113">
        <v>10000</v>
      </c>
      <c r="BC190" s="102">
        <f t="shared" si="302"/>
        <v>-4800</v>
      </c>
      <c r="BD190" s="99">
        <v>800</v>
      </c>
      <c r="BE190" s="113"/>
      <c r="BF190" s="102">
        <f t="shared" si="303"/>
        <v>-4000</v>
      </c>
      <c r="BG190" s="99">
        <v>800</v>
      </c>
      <c r="BH190" s="113"/>
      <c r="BI190" s="102">
        <f t="shared" si="304"/>
        <v>-3200</v>
      </c>
      <c r="BJ190" s="99">
        <v>800</v>
      </c>
      <c r="BK190" s="113"/>
      <c r="BL190" s="102">
        <f t="shared" si="305"/>
        <v>-2400</v>
      </c>
      <c r="BM190" s="99">
        <v>800</v>
      </c>
      <c r="BN190" s="113"/>
      <c r="BO190" s="102">
        <f t="shared" si="306"/>
        <v>-1600</v>
      </c>
      <c r="BP190" s="99">
        <v>800</v>
      </c>
      <c r="BQ190" s="113"/>
      <c r="BR190" s="102">
        <f t="shared" si="307"/>
        <v>-800</v>
      </c>
      <c r="BS190" s="99">
        <v>800</v>
      </c>
      <c r="BT190" s="113"/>
      <c r="BU190" s="102">
        <f t="shared" si="308"/>
        <v>0</v>
      </c>
      <c r="BV190" s="99">
        <v>800</v>
      </c>
      <c r="BW190" s="113"/>
      <c r="BX190" s="102">
        <f t="shared" si="309"/>
        <v>800</v>
      </c>
      <c r="BY190" s="99">
        <v>800</v>
      </c>
      <c r="BZ190" s="113"/>
      <c r="CA190" s="102">
        <f t="shared" si="310"/>
        <v>1600</v>
      </c>
      <c r="CB190" s="99">
        <v>800</v>
      </c>
      <c r="CC190" s="113"/>
      <c r="CD190" s="102">
        <f t="shared" si="311"/>
        <v>2400</v>
      </c>
    </row>
    <row r="191" spans="1:82" ht="25.5" customHeight="1" x14ac:dyDescent="0.25">
      <c r="A191" s="41">
        <f>VLOOKUP(B191,справочник!$B$2:$E$322,4,FALSE)</f>
        <v>242</v>
      </c>
      <c r="B191" t="str">
        <f t="shared" si="178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312"/>
        <v>33</v>
      </c>
      <c r="I191" s="1">
        <f t="shared" si="313"/>
        <v>33000</v>
      </c>
      <c r="J191" s="17">
        <v>4000</v>
      </c>
      <c r="K191" s="17"/>
      <c r="L191" s="18">
        <f t="shared" si="314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81"/>
        <v>0</v>
      </c>
      <c r="Z191" s="96">
        <v>12</v>
      </c>
      <c r="AA191" s="96">
        <f t="shared" si="182"/>
        <v>9600</v>
      </c>
      <c r="AB191" s="96">
        <f t="shared" si="183"/>
        <v>38600</v>
      </c>
      <c r="AC191" s="99">
        <v>800</v>
      </c>
      <c r="AD191" s="98"/>
      <c r="AE191" s="102">
        <f t="shared" si="184"/>
        <v>39400</v>
      </c>
      <c r="AF191" s="99">
        <v>800</v>
      </c>
      <c r="AG191" s="98"/>
      <c r="AH191" s="102">
        <f t="shared" si="295"/>
        <v>40200</v>
      </c>
      <c r="AI191" s="99">
        <v>800</v>
      </c>
      <c r="AJ191" s="98"/>
      <c r="AK191" s="102">
        <f t="shared" si="296"/>
        <v>41000</v>
      </c>
      <c r="AL191" s="99">
        <v>800</v>
      </c>
      <c r="AM191" s="98"/>
      <c r="AN191" s="102">
        <f t="shared" si="297"/>
        <v>41800</v>
      </c>
      <c r="AO191" s="99">
        <v>800</v>
      </c>
      <c r="AP191" s="113"/>
      <c r="AQ191" s="102">
        <f t="shared" si="298"/>
        <v>42600</v>
      </c>
      <c r="AR191" s="99">
        <v>800</v>
      </c>
      <c r="AS191" s="113"/>
      <c r="AT191" s="102">
        <f t="shared" si="299"/>
        <v>43400</v>
      </c>
      <c r="AU191" s="99">
        <v>800</v>
      </c>
      <c r="AV191" s="113"/>
      <c r="AW191" s="102">
        <f t="shared" si="300"/>
        <v>44200</v>
      </c>
      <c r="AX191" s="99">
        <v>800</v>
      </c>
      <c r="AY191" s="113"/>
      <c r="AZ191" s="102">
        <f t="shared" si="301"/>
        <v>45000</v>
      </c>
      <c r="BA191" s="99">
        <v>800</v>
      </c>
      <c r="BB191" s="113"/>
      <c r="BC191" s="102">
        <f t="shared" si="302"/>
        <v>45800</v>
      </c>
      <c r="BD191" s="99">
        <v>800</v>
      </c>
      <c r="BE191" s="113"/>
      <c r="BF191" s="102">
        <f t="shared" si="303"/>
        <v>46600</v>
      </c>
      <c r="BG191" s="99">
        <v>800</v>
      </c>
      <c r="BH191" s="113"/>
      <c r="BI191" s="102">
        <f t="shared" si="304"/>
        <v>47400</v>
      </c>
      <c r="BJ191" s="99">
        <v>800</v>
      </c>
      <c r="BK191" s="113"/>
      <c r="BL191" s="102">
        <f t="shared" si="305"/>
        <v>48200</v>
      </c>
      <c r="BM191" s="99">
        <v>800</v>
      </c>
      <c r="BN191" s="113"/>
      <c r="BO191" s="102">
        <f t="shared" si="306"/>
        <v>49000</v>
      </c>
      <c r="BP191" s="99">
        <v>800</v>
      </c>
      <c r="BQ191" s="113">
        <v>3000</v>
      </c>
      <c r="BR191" s="102">
        <f t="shared" si="307"/>
        <v>46800</v>
      </c>
      <c r="BS191" s="99">
        <v>800</v>
      </c>
      <c r="BT191" s="113"/>
      <c r="BU191" s="102">
        <f t="shared" si="308"/>
        <v>47600</v>
      </c>
      <c r="BV191" s="99">
        <v>800</v>
      </c>
      <c r="BW191" s="113">
        <v>3000</v>
      </c>
      <c r="BX191" s="102">
        <f t="shared" si="309"/>
        <v>45400</v>
      </c>
      <c r="BY191" s="99">
        <v>800</v>
      </c>
      <c r="BZ191" s="113">
        <v>2000</v>
      </c>
      <c r="CA191" s="102">
        <f t="shared" si="310"/>
        <v>44200</v>
      </c>
      <c r="CB191" s="99">
        <v>800</v>
      </c>
      <c r="CC191" s="113">
        <v>2000</v>
      </c>
      <c r="CD191" s="102">
        <f t="shared" si="311"/>
        <v>43000</v>
      </c>
    </row>
    <row r="192" spans="1:82" x14ac:dyDescent="0.25">
      <c r="A192" s="41">
        <f>VLOOKUP(B192,справочник!$B$2:$E$322,4,FALSE)</f>
        <v>218</v>
      </c>
      <c r="B192" t="str">
        <f t="shared" si="178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312"/>
        <v>52</v>
      </c>
      <c r="I192" s="1">
        <f t="shared" si="313"/>
        <v>52000</v>
      </c>
      <c r="J192" s="17">
        <v>33000</v>
      </c>
      <c r="K192" s="17">
        <v>5000</v>
      </c>
      <c r="L192" s="18">
        <f t="shared" si="314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81"/>
        <v>23600</v>
      </c>
      <c r="Z192" s="96">
        <v>12</v>
      </c>
      <c r="AA192" s="96">
        <f t="shared" si="182"/>
        <v>9600</v>
      </c>
      <c r="AB192" s="96">
        <f t="shared" si="183"/>
        <v>0</v>
      </c>
      <c r="AC192" s="99">
        <v>800</v>
      </c>
      <c r="AD192" s="98"/>
      <c r="AE192" s="102">
        <f t="shared" si="184"/>
        <v>800</v>
      </c>
      <c r="AF192" s="99">
        <v>800</v>
      </c>
      <c r="AG192" s="98">
        <v>800</v>
      </c>
      <c r="AH192" s="102">
        <f t="shared" si="295"/>
        <v>800</v>
      </c>
      <c r="AI192" s="99">
        <v>800</v>
      </c>
      <c r="AJ192" s="98">
        <v>800</v>
      </c>
      <c r="AK192" s="102">
        <f t="shared" si="296"/>
        <v>800</v>
      </c>
      <c r="AL192" s="99">
        <v>800</v>
      </c>
      <c r="AM192" s="98"/>
      <c r="AN192" s="102">
        <f t="shared" si="297"/>
        <v>1600</v>
      </c>
      <c r="AO192" s="99">
        <v>800</v>
      </c>
      <c r="AP192" s="113"/>
      <c r="AQ192" s="102">
        <f t="shared" si="298"/>
        <v>2400</v>
      </c>
      <c r="AR192" s="99">
        <v>800</v>
      </c>
      <c r="AS192" s="113">
        <v>2400</v>
      </c>
      <c r="AT192" s="102">
        <f t="shared" si="299"/>
        <v>800</v>
      </c>
      <c r="AU192" s="99">
        <v>800</v>
      </c>
      <c r="AV192" s="113"/>
      <c r="AW192" s="102">
        <f t="shared" si="300"/>
        <v>1600</v>
      </c>
      <c r="AX192" s="99">
        <v>800</v>
      </c>
      <c r="AY192" s="113">
        <v>1600</v>
      </c>
      <c r="AZ192" s="102">
        <f t="shared" si="301"/>
        <v>800</v>
      </c>
      <c r="BA192" s="99">
        <v>800</v>
      </c>
      <c r="BB192" s="113"/>
      <c r="BC192" s="102">
        <f t="shared" si="302"/>
        <v>1600</v>
      </c>
      <c r="BD192" s="99">
        <v>800</v>
      </c>
      <c r="BE192" s="113"/>
      <c r="BF192" s="102">
        <f t="shared" si="303"/>
        <v>2400</v>
      </c>
      <c r="BG192" s="99">
        <v>800</v>
      </c>
      <c r="BH192" s="113"/>
      <c r="BI192" s="102">
        <f t="shared" si="304"/>
        <v>3200</v>
      </c>
      <c r="BJ192" s="99">
        <v>800</v>
      </c>
      <c r="BK192" s="113"/>
      <c r="BL192" s="102">
        <f t="shared" si="305"/>
        <v>4000</v>
      </c>
      <c r="BM192" s="99">
        <v>800</v>
      </c>
      <c r="BN192" s="113"/>
      <c r="BO192" s="102">
        <f t="shared" si="306"/>
        <v>4800</v>
      </c>
      <c r="BP192" s="99">
        <v>800</v>
      </c>
      <c r="BQ192" s="113"/>
      <c r="BR192" s="102">
        <f t="shared" si="307"/>
        <v>5600</v>
      </c>
      <c r="BS192" s="99">
        <v>800</v>
      </c>
      <c r="BT192" s="113"/>
      <c r="BU192" s="102">
        <f t="shared" si="308"/>
        <v>6400</v>
      </c>
      <c r="BV192" s="99">
        <v>800</v>
      </c>
      <c r="BW192" s="113">
        <v>13600</v>
      </c>
      <c r="BX192" s="102">
        <f t="shared" si="309"/>
        <v>-6400</v>
      </c>
      <c r="BY192" s="99">
        <v>800</v>
      </c>
      <c r="BZ192" s="113"/>
      <c r="CA192" s="102">
        <f t="shared" si="310"/>
        <v>-5600</v>
      </c>
      <c r="CB192" s="99">
        <v>800</v>
      </c>
      <c r="CC192" s="113"/>
      <c r="CD192" s="102">
        <f t="shared" si="311"/>
        <v>-4800</v>
      </c>
    </row>
    <row r="193" spans="1:82" x14ac:dyDescent="0.25">
      <c r="A193" s="41" t="e">
        <f>VLOOKUP(B193,справочник!$B$2:$E$322,4,FALSE)</f>
        <v>#N/A</v>
      </c>
      <c r="B193" t="str">
        <f t="shared" si="178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312"/>
        <v>31</v>
      </c>
      <c r="I193" s="1">
        <f t="shared" si="313"/>
        <v>31000</v>
      </c>
      <c r="J193" s="17">
        <v>21000</v>
      </c>
      <c r="K193" s="17"/>
      <c r="L193" s="18">
        <f t="shared" si="314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81"/>
        <v>19600</v>
      </c>
      <c r="Z193" s="96">
        <v>12</v>
      </c>
      <c r="AA193" s="96">
        <f t="shared" si="182"/>
        <v>9600</v>
      </c>
      <c r="AB193" s="96">
        <f t="shared" si="183"/>
        <v>0</v>
      </c>
      <c r="AC193" s="99">
        <v>800</v>
      </c>
      <c r="AD193" s="98"/>
      <c r="AE193" s="102">
        <f t="shared" si="184"/>
        <v>800</v>
      </c>
      <c r="AF193" s="99">
        <v>800</v>
      </c>
      <c r="AG193" s="98"/>
      <c r="AH193" s="102">
        <f t="shared" si="295"/>
        <v>1600</v>
      </c>
      <c r="AI193" s="99">
        <v>800</v>
      </c>
      <c r="AJ193" s="98"/>
      <c r="AK193" s="102">
        <f t="shared" si="296"/>
        <v>2400</v>
      </c>
      <c r="AL193" s="99">
        <v>800</v>
      </c>
      <c r="AM193" s="98"/>
      <c r="AN193" s="102">
        <f t="shared" si="297"/>
        <v>3200</v>
      </c>
      <c r="AO193" s="99">
        <v>800</v>
      </c>
      <c r="AP193" s="113"/>
      <c r="AQ193" s="102">
        <f t="shared" si="298"/>
        <v>4000</v>
      </c>
      <c r="AR193" s="99">
        <v>800</v>
      </c>
      <c r="AS193" s="113"/>
      <c r="AT193" s="102">
        <f t="shared" si="299"/>
        <v>4800</v>
      </c>
      <c r="AU193" s="99">
        <v>800</v>
      </c>
      <c r="AV193" s="113"/>
      <c r="AW193" s="102">
        <f t="shared" si="300"/>
        <v>5600</v>
      </c>
      <c r="AX193" s="99">
        <v>800</v>
      </c>
      <c r="AY193" s="113">
        <v>2400</v>
      </c>
      <c r="AZ193" s="102">
        <f t="shared" si="301"/>
        <v>4000</v>
      </c>
      <c r="BA193" s="99">
        <v>800</v>
      </c>
      <c r="BB193" s="113"/>
      <c r="BC193" s="102">
        <f t="shared" si="302"/>
        <v>4800</v>
      </c>
      <c r="BD193" s="99">
        <v>800</v>
      </c>
      <c r="BE193" s="113"/>
      <c r="BF193" s="102">
        <f t="shared" si="303"/>
        <v>5600</v>
      </c>
      <c r="BG193" s="99">
        <v>800</v>
      </c>
      <c r="BH193" s="113">
        <f>3200+800</f>
        <v>4000</v>
      </c>
      <c r="BI193" s="102">
        <f t="shared" si="304"/>
        <v>2400</v>
      </c>
      <c r="BJ193" s="99">
        <v>800</v>
      </c>
      <c r="BK193" s="113">
        <v>3200</v>
      </c>
      <c r="BL193" s="102">
        <f t="shared" si="305"/>
        <v>0</v>
      </c>
      <c r="BM193" s="99">
        <v>800</v>
      </c>
      <c r="BN193" s="113"/>
      <c r="BO193" s="102">
        <f t="shared" si="306"/>
        <v>800</v>
      </c>
      <c r="BP193" s="99">
        <v>800</v>
      </c>
      <c r="BQ193" s="113"/>
      <c r="BR193" s="102">
        <f t="shared" si="307"/>
        <v>1600</v>
      </c>
      <c r="BS193" s="99">
        <v>800</v>
      </c>
      <c r="BT193" s="113"/>
      <c r="BU193" s="102">
        <f t="shared" si="308"/>
        <v>2400</v>
      </c>
      <c r="BV193" s="99">
        <v>800</v>
      </c>
      <c r="BW193" s="113"/>
      <c r="BX193" s="102">
        <f t="shared" si="309"/>
        <v>3200</v>
      </c>
      <c r="BY193" s="99">
        <v>800</v>
      </c>
      <c r="BZ193" s="113">
        <v>5000</v>
      </c>
      <c r="CA193" s="102">
        <f t="shared" si="310"/>
        <v>-1000</v>
      </c>
      <c r="CB193" s="99">
        <v>800</v>
      </c>
      <c r="CC193" s="113"/>
      <c r="CD193" s="102">
        <f t="shared" si="311"/>
        <v>-200</v>
      </c>
    </row>
    <row r="194" spans="1:82" x14ac:dyDescent="0.25">
      <c r="A194" s="41">
        <f>VLOOKUP(B194,справочник!$B$2:$E$322,4,FALSE)</f>
        <v>287</v>
      </c>
      <c r="B194" t="str">
        <f t="shared" si="178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312"/>
        <v>15</v>
      </c>
      <c r="I194" s="1">
        <f t="shared" si="313"/>
        <v>15000</v>
      </c>
      <c r="J194" s="17">
        <v>13000</v>
      </c>
      <c r="K194" s="17"/>
      <c r="L194" s="18">
        <f t="shared" si="314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81"/>
        <v>10800</v>
      </c>
      <c r="Z194" s="96">
        <v>12</v>
      </c>
      <c r="AA194" s="96">
        <f t="shared" si="182"/>
        <v>9600</v>
      </c>
      <c r="AB194" s="96">
        <f t="shared" si="183"/>
        <v>800</v>
      </c>
      <c r="AC194" s="99">
        <v>800</v>
      </c>
      <c r="AD194" s="98"/>
      <c r="AE194" s="102">
        <f t="shared" si="184"/>
        <v>1600</v>
      </c>
      <c r="AF194" s="99">
        <v>800</v>
      </c>
      <c r="AG194" s="98">
        <f>1600</f>
        <v>1600</v>
      </c>
      <c r="AH194" s="102">
        <f t="shared" si="295"/>
        <v>800</v>
      </c>
      <c r="AI194" s="99">
        <v>800</v>
      </c>
      <c r="AJ194" s="98">
        <v>1800</v>
      </c>
      <c r="AK194" s="102">
        <f t="shared" si="296"/>
        <v>-200</v>
      </c>
      <c r="AL194" s="99">
        <v>800</v>
      </c>
      <c r="AM194" s="98"/>
      <c r="AN194" s="102">
        <f t="shared" si="297"/>
        <v>600</v>
      </c>
      <c r="AO194" s="99">
        <v>800</v>
      </c>
      <c r="AP194" s="113">
        <v>1600</v>
      </c>
      <c r="AQ194" s="102">
        <f t="shared" si="298"/>
        <v>-200</v>
      </c>
      <c r="AR194" s="99">
        <v>800</v>
      </c>
      <c r="AS194" s="113">
        <v>1600</v>
      </c>
      <c r="AT194" s="102">
        <f t="shared" si="299"/>
        <v>-1000</v>
      </c>
      <c r="AU194" s="99">
        <v>800</v>
      </c>
      <c r="AV194" s="113"/>
      <c r="AW194" s="102">
        <f t="shared" si="300"/>
        <v>-200</v>
      </c>
      <c r="AX194" s="99">
        <v>800</v>
      </c>
      <c r="AY194" s="113"/>
      <c r="AZ194" s="102">
        <f t="shared" si="301"/>
        <v>600</v>
      </c>
      <c r="BA194" s="99">
        <v>800</v>
      </c>
      <c r="BB194" s="113"/>
      <c r="BC194" s="102">
        <f t="shared" si="302"/>
        <v>1400</v>
      </c>
      <c r="BD194" s="99">
        <v>800</v>
      </c>
      <c r="BE194" s="113"/>
      <c r="BF194" s="102">
        <f t="shared" si="303"/>
        <v>2200</v>
      </c>
      <c r="BG194" s="99">
        <v>800</v>
      </c>
      <c r="BH194" s="113">
        <v>2400</v>
      </c>
      <c r="BI194" s="102">
        <f t="shared" si="304"/>
        <v>600</v>
      </c>
      <c r="BJ194" s="99">
        <v>800</v>
      </c>
      <c r="BK194" s="113"/>
      <c r="BL194" s="102">
        <f t="shared" si="305"/>
        <v>1400</v>
      </c>
      <c r="BM194" s="99">
        <v>800</v>
      </c>
      <c r="BN194" s="113"/>
      <c r="BO194" s="102">
        <f t="shared" si="306"/>
        <v>2200</v>
      </c>
      <c r="BP194" s="99">
        <v>800</v>
      </c>
      <c r="BQ194" s="113"/>
      <c r="BR194" s="102">
        <f t="shared" si="307"/>
        <v>3000</v>
      </c>
      <c r="BS194" s="99">
        <v>800</v>
      </c>
      <c r="BT194" s="113"/>
      <c r="BU194" s="102">
        <f t="shared" si="308"/>
        <v>3800</v>
      </c>
      <c r="BV194" s="99">
        <v>800</v>
      </c>
      <c r="BW194" s="113">
        <v>5000</v>
      </c>
      <c r="BX194" s="102">
        <f t="shared" si="309"/>
        <v>-400</v>
      </c>
      <c r="BY194" s="99">
        <v>800</v>
      </c>
      <c r="BZ194" s="113"/>
      <c r="CA194" s="102">
        <f t="shared" si="310"/>
        <v>400</v>
      </c>
      <c r="CB194" s="99">
        <v>800</v>
      </c>
      <c r="CC194" s="113"/>
      <c r="CD194" s="102">
        <f t="shared" si="311"/>
        <v>1200</v>
      </c>
    </row>
    <row r="195" spans="1:82" s="80" customFormat="1" x14ac:dyDescent="0.25">
      <c r="A195" s="103">
        <f>VLOOKUP(B195,справочник!$B$2:$E$322,4,FALSE)</f>
        <v>170</v>
      </c>
      <c r="B195" s="80" t="str">
        <f t="shared" si="178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312"/>
        <v>30</v>
      </c>
      <c r="I195" s="5">
        <f t="shared" si="313"/>
        <v>30000</v>
      </c>
      <c r="J195" s="20">
        <v>29000</v>
      </c>
      <c r="K195" s="20">
        <v>1000</v>
      </c>
      <c r="L195" s="21">
        <f t="shared" si="314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81"/>
        <v>12000</v>
      </c>
      <c r="Z195" s="104">
        <v>12</v>
      </c>
      <c r="AA195" s="104">
        <f t="shared" si="182"/>
        <v>9600</v>
      </c>
      <c r="AB195" s="104">
        <f t="shared" si="183"/>
        <v>-2400</v>
      </c>
      <c r="AC195" s="104">
        <v>800</v>
      </c>
      <c r="AD195" s="105"/>
      <c r="AE195" s="171">
        <f>SUM(AB195:AB196)+SUM(AC195:AC196)-SUM(AD195:AD196)</f>
        <v>-3600</v>
      </c>
      <c r="AF195" s="104">
        <v>800</v>
      </c>
      <c r="AG195" s="105"/>
      <c r="AH195" s="171">
        <f>SUM(AE195:AE196)+SUM(AF195:AF196)-SUM(AG195:AG196)</f>
        <v>-2800</v>
      </c>
      <c r="AI195" s="104">
        <v>800</v>
      </c>
      <c r="AJ195" s="105"/>
      <c r="AK195" s="171">
        <f>SUM(AH195:AH196)+SUM(AI195:AI196)-SUM(AJ195:AJ196)</f>
        <v>-2000</v>
      </c>
      <c r="AL195" s="104">
        <v>800</v>
      </c>
      <c r="AM195" s="105">
        <v>3200</v>
      </c>
      <c r="AN195" s="171">
        <f>SUM(AK195:AK196)+SUM(AL195:AL196)-SUM(AM195:AM196)</f>
        <v>-4400</v>
      </c>
      <c r="AO195" s="104">
        <v>800</v>
      </c>
      <c r="AP195" s="105"/>
      <c r="AQ195" s="171">
        <f>SUM(AN195:AN196)+SUM(AO195:AO196)-SUM(AP195:AP196)</f>
        <v>-3600</v>
      </c>
      <c r="AR195" s="104">
        <v>800</v>
      </c>
      <c r="AS195" s="105"/>
      <c r="AT195" s="171">
        <f>SUM(AQ195:AQ196)+SUM(AR195:AR196)-SUM(AS195:AS196)</f>
        <v>-2800</v>
      </c>
      <c r="AU195" s="104">
        <v>800</v>
      </c>
      <c r="AV195" s="105"/>
      <c r="AW195" s="176">
        <f>SUM(AT195:AT196)+SUM(AU195:AU196)-SUM(AV195:AV196)</f>
        <v>-2000</v>
      </c>
      <c r="AX195" s="104">
        <v>800</v>
      </c>
      <c r="AY195" s="105"/>
      <c r="AZ195" s="176">
        <f>SUM(AW195:AW196)+SUM(AX195:AX196)-SUM(AY195:AY196)</f>
        <v>-1200</v>
      </c>
      <c r="BA195" s="104">
        <v>800</v>
      </c>
      <c r="BB195" s="105"/>
      <c r="BC195" s="176">
        <f>SUM(AZ195:AZ196)+SUM(BA195:BA196)-SUM(BB195:BB196)</f>
        <v>-400</v>
      </c>
      <c r="BD195" s="104">
        <v>800</v>
      </c>
      <c r="BE195" s="105">
        <v>2400</v>
      </c>
      <c r="BF195" s="176">
        <f>SUM(BC195:BC196)+SUM(BD195:BD196)-SUM(BE195:BE196)</f>
        <v>-2000</v>
      </c>
      <c r="BG195" s="104">
        <v>800</v>
      </c>
      <c r="BH195" s="105"/>
      <c r="BI195" s="176">
        <f>SUM(BF195:BF196)+SUM(BG195:BG196)-SUM(BH195:BH196)</f>
        <v>-1200</v>
      </c>
      <c r="BJ195" s="104">
        <v>800</v>
      </c>
      <c r="BK195" s="105"/>
      <c r="BL195" s="176">
        <f>SUM(BI195:BI196)+SUM(BJ195:BJ196)-SUM(BK195:BK196)</f>
        <v>-400</v>
      </c>
      <c r="BM195" s="104">
        <v>800</v>
      </c>
      <c r="BN195" s="105"/>
      <c r="BO195" s="176">
        <f>SUM(BL195:BL196)+SUM(BM195:BM196)-SUM(BN195:BN196)</f>
        <v>400</v>
      </c>
      <c r="BP195" s="104">
        <v>800</v>
      </c>
      <c r="BQ195" s="105"/>
      <c r="BR195" s="176">
        <f>SUM(BO195:BO196)+SUM(BP195:BP196)-SUM(BQ195:BQ196)</f>
        <v>1200</v>
      </c>
      <c r="BS195" s="104">
        <v>800</v>
      </c>
      <c r="BT195" s="105"/>
      <c r="BU195" s="176">
        <f>SUM(BR195:BR196)+SUM(BS195:BS196)-SUM(BT195:BT196)</f>
        <v>2000</v>
      </c>
      <c r="BV195" s="104">
        <v>800</v>
      </c>
      <c r="BW195" s="105"/>
      <c r="BX195" s="176">
        <f>SUM(BU195:BU196)+SUM(BV195:BV196)-SUM(BW195:BW196)</f>
        <v>-2000</v>
      </c>
      <c r="BY195" s="104">
        <v>800</v>
      </c>
      <c r="BZ195" s="105"/>
      <c r="CA195" s="176">
        <f>SUM(BX195:BX196)+SUM(BY195:BY196)-SUM(BZ195:BZ196)</f>
        <v>-1200</v>
      </c>
      <c r="CB195" s="104">
        <v>800</v>
      </c>
      <c r="CC195" s="105"/>
      <c r="CD195" s="176">
        <f>SUM(CA195:CA196)+SUM(CB195:CB196)-SUM(CC195:CC196)</f>
        <v>-400</v>
      </c>
    </row>
    <row r="196" spans="1:82" s="80" customFormat="1" x14ac:dyDescent="0.25">
      <c r="A196" s="103">
        <f>VLOOKUP(B196,справочник!$B$2:$E$322,4,FALSE)</f>
        <v>170</v>
      </c>
      <c r="B196" s="80" t="str">
        <f t="shared" si="178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313"/>
        <v>28000</v>
      </c>
      <c r="J196" s="20">
        <v>29000</v>
      </c>
      <c r="K196" s="20">
        <v>1000</v>
      </c>
      <c r="L196" s="21">
        <f t="shared" si="314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81"/>
        <v>0</v>
      </c>
      <c r="Z196" s="104">
        <v>0</v>
      </c>
      <c r="AA196" s="104">
        <f t="shared" si="182"/>
        <v>0</v>
      </c>
      <c r="AB196" s="104">
        <f t="shared" si="183"/>
        <v>-2000</v>
      </c>
      <c r="AC196" s="104">
        <v>0</v>
      </c>
      <c r="AD196" s="105"/>
      <c r="AE196" s="172"/>
      <c r="AF196" s="104">
        <v>0</v>
      </c>
      <c r="AG196" s="105"/>
      <c r="AH196" s="172"/>
      <c r="AI196" s="104">
        <v>0</v>
      </c>
      <c r="AJ196" s="105"/>
      <c r="AK196" s="172"/>
      <c r="AL196" s="104">
        <v>0</v>
      </c>
      <c r="AM196" s="105"/>
      <c r="AN196" s="172"/>
      <c r="AO196" s="104">
        <v>0</v>
      </c>
      <c r="AP196" s="105"/>
      <c r="AQ196" s="172"/>
      <c r="AR196" s="104">
        <v>0</v>
      </c>
      <c r="AS196" s="105"/>
      <c r="AT196" s="172"/>
      <c r="AU196" s="104">
        <v>0</v>
      </c>
      <c r="AV196" s="105"/>
      <c r="AW196" s="177"/>
      <c r="AX196" s="104">
        <v>0</v>
      </c>
      <c r="AY196" s="105"/>
      <c r="AZ196" s="177"/>
      <c r="BA196" s="104">
        <v>0</v>
      </c>
      <c r="BB196" s="105"/>
      <c r="BC196" s="177"/>
      <c r="BD196" s="104">
        <v>0</v>
      </c>
      <c r="BE196" s="105"/>
      <c r="BF196" s="177"/>
      <c r="BG196" s="104">
        <v>0</v>
      </c>
      <c r="BH196" s="105"/>
      <c r="BI196" s="177"/>
      <c r="BJ196" s="104">
        <v>0</v>
      </c>
      <c r="BK196" s="105"/>
      <c r="BL196" s="177"/>
      <c r="BM196" s="104">
        <v>0</v>
      </c>
      <c r="BN196" s="105"/>
      <c r="BO196" s="177"/>
      <c r="BP196" s="104">
        <v>0</v>
      </c>
      <c r="BQ196" s="105"/>
      <c r="BR196" s="177"/>
      <c r="BS196" s="104">
        <v>0</v>
      </c>
      <c r="BT196" s="105"/>
      <c r="BU196" s="177"/>
      <c r="BV196" s="104">
        <v>0</v>
      </c>
      <c r="BW196" s="105">
        <f>1600+3200</f>
        <v>4800</v>
      </c>
      <c r="BX196" s="177"/>
      <c r="BY196" s="104">
        <v>0</v>
      </c>
      <c r="BZ196" s="105"/>
      <c r="CA196" s="177"/>
      <c r="CB196" s="104">
        <v>0</v>
      </c>
      <c r="CC196" s="105"/>
      <c r="CD196" s="177"/>
    </row>
    <row r="197" spans="1:82" x14ac:dyDescent="0.25">
      <c r="A197" s="41" t="e">
        <f>VLOOKUP(B197,справочник!$B$2:$E$322,4,FALSE)</f>
        <v>#N/A</v>
      </c>
      <c r="B197" t="str">
        <f t="shared" si="178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315">INT(($H$325-G197)/30)</f>
        <v>47</v>
      </c>
      <c r="I197" s="1">
        <f t="shared" si="313"/>
        <v>47000</v>
      </c>
      <c r="J197" s="17">
        <v>42000</v>
      </c>
      <c r="K197" s="17">
        <v>5000</v>
      </c>
      <c r="L197" s="18">
        <f t="shared" si="314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81"/>
        <v>10000</v>
      </c>
      <c r="Z197" s="96">
        <v>12</v>
      </c>
      <c r="AA197" s="96">
        <f t="shared" si="182"/>
        <v>9600</v>
      </c>
      <c r="AB197" s="96">
        <f t="shared" si="183"/>
        <v>-400</v>
      </c>
      <c r="AC197" s="99">
        <v>800</v>
      </c>
      <c r="AD197" s="98"/>
      <c r="AE197" s="102">
        <f t="shared" si="184"/>
        <v>400</v>
      </c>
      <c r="AF197" s="99">
        <v>800</v>
      </c>
      <c r="AG197" s="98"/>
      <c r="AH197" s="102">
        <f t="shared" ref="AH197:AH229" si="316">AE197+AF197-AG197</f>
        <v>1200</v>
      </c>
      <c r="AI197" s="99">
        <v>800</v>
      </c>
      <c r="AJ197" s="98">
        <v>5000</v>
      </c>
      <c r="AK197" s="102">
        <f t="shared" ref="AK197:AK229" si="317">AH197+AI197-AJ197</f>
        <v>-3000</v>
      </c>
      <c r="AL197" s="99">
        <v>800</v>
      </c>
      <c r="AM197" s="98"/>
      <c r="AN197" s="102">
        <f t="shared" ref="AN197:AN229" si="318">AK197+AL197-AM197</f>
        <v>-2200</v>
      </c>
      <c r="AO197" s="99">
        <v>800</v>
      </c>
      <c r="AP197" s="113"/>
      <c r="AQ197" s="102">
        <f t="shared" ref="AQ197:AQ229" si="319">AN197+AO197-AP197</f>
        <v>-1400</v>
      </c>
      <c r="AR197" s="99">
        <v>800</v>
      </c>
      <c r="AS197" s="113"/>
      <c r="AT197" s="102">
        <f t="shared" ref="AT197:AT229" si="320">AQ197+AR197-AS197</f>
        <v>-600</v>
      </c>
      <c r="AU197" s="99">
        <v>800</v>
      </c>
      <c r="AV197" s="113"/>
      <c r="AW197" s="102">
        <f t="shared" ref="AW197:AW229" si="321">AT197+AU197-AV197</f>
        <v>200</v>
      </c>
      <c r="AX197" s="99">
        <v>800</v>
      </c>
      <c r="AY197" s="113">
        <v>10000</v>
      </c>
      <c r="AZ197" s="102">
        <f t="shared" ref="AZ197:AZ229" si="322">AW197+AX197-AY197</f>
        <v>-9000</v>
      </c>
      <c r="BA197" s="99">
        <v>800</v>
      </c>
      <c r="BB197" s="113"/>
      <c r="BC197" s="102">
        <f t="shared" ref="BC197:BC209" si="323">AZ197+BA197-BB197</f>
        <v>-8200</v>
      </c>
      <c r="BD197" s="99">
        <v>800</v>
      </c>
      <c r="BE197" s="113"/>
      <c r="BF197" s="102">
        <f t="shared" ref="BF197:BF207" si="324">BC197+BD197-BE197</f>
        <v>-7400</v>
      </c>
      <c r="BG197" s="99">
        <v>800</v>
      </c>
      <c r="BH197" s="113"/>
      <c r="BI197" s="102">
        <f t="shared" ref="BI197:BI206" si="325">BF197+BG197-BH197</f>
        <v>-6600</v>
      </c>
      <c r="BJ197" s="99">
        <v>800</v>
      </c>
      <c r="BK197" s="113"/>
      <c r="BL197" s="102">
        <f t="shared" ref="BL197:BL206" si="326">BI197+BJ197-BK197</f>
        <v>-5800</v>
      </c>
      <c r="BM197" s="99">
        <v>800</v>
      </c>
      <c r="BN197" s="113"/>
      <c r="BO197" s="102">
        <f t="shared" ref="BO197:BO206" si="327">BL197+BM197-BN197</f>
        <v>-5000</v>
      </c>
      <c r="BP197" s="99">
        <v>800</v>
      </c>
      <c r="BQ197" s="113"/>
      <c r="BR197" s="102">
        <f t="shared" ref="BR197:BR206" si="328">BO197+BP197-BQ197</f>
        <v>-4200</v>
      </c>
      <c r="BS197" s="99">
        <v>800</v>
      </c>
      <c r="BT197" s="113"/>
      <c r="BU197" s="102">
        <f t="shared" ref="BU197:BU206" si="329">BR197+BS197-BT197</f>
        <v>-3400</v>
      </c>
      <c r="BV197" s="99">
        <v>800</v>
      </c>
      <c r="BW197" s="113"/>
      <c r="BX197" s="102">
        <f t="shared" ref="BX197:BX206" si="330">BU197+BV197-BW197</f>
        <v>-2600</v>
      </c>
      <c r="BY197" s="99">
        <v>800</v>
      </c>
      <c r="BZ197" s="113"/>
      <c r="CA197" s="102">
        <f t="shared" ref="CA197:CA206" si="331">BX197+BY197-BZ197</f>
        <v>-1800</v>
      </c>
      <c r="CB197" s="99">
        <v>800</v>
      </c>
      <c r="CC197" s="113"/>
      <c r="CD197" s="102">
        <f t="shared" ref="CD197:CD206" si="332">CA197+CB197-CC197</f>
        <v>-1000</v>
      </c>
    </row>
    <row r="198" spans="1:82" x14ac:dyDescent="0.25">
      <c r="A198" s="41">
        <f>VLOOKUP(B198,справочник!$B$2:$E$322,4,FALSE)</f>
        <v>81</v>
      </c>
      <c r="B198" t="str">
        <f t="shared" ref="B198:B259" si="333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315"/>
        <v>47</v>
      </c>
      <c r="I198" s="1">
        <f t="shared" si="313"/>
        <v>47000</v>
      </c>
      <c r="J198" s="17">
        <v>44000</v>
      </c>
      <c r="K198" s="17">
        <v>3000</v>
      </c>
      <c r="L198" s="18">
        <f t="shared" si="314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334">SUM(M198:X198)</f>
        <v>9600</v>
      </c>
      <c r="Z198" s="96">
        <v>12</v>
      </c>
      <c r="AA198" s="96">
        <f t="shared" ref="AA198:AA259" si="335">Z198*800</f>
        <v>9600</v>
      </c>
      <c r="AB198" s="96">
        <f t="shared" ref="AB198:AB259" si="336">L198+AA198-Y198</f>
        <v>0</v>
      </c>
      <c r="AC198" s="99">
        <v>800</v>
      </c>
      <c r="AD198" s="98"/>
      <c r="AE198" s="102">
        <f t="shared" ref="AE198:AE259" si="337">AB198+AC198-AD198</f>
        <v>800</v>
      </c>
      <c r="AF198" s="99">
        <v>800</v>
      </c>
      <c r="AG198" s="98"/>
      <c r="AH198" s="102">
        <f t="shared" si="316"/>
        <v>1600</v>
      </c>
      <c r="AI198" s="99">
        <v>800</v>
      </c>
      <c r="AJ198" s="98"/>
      <c r="AK198" s="102">
        <f t="shared" si="317"/>
        <v>2400</v>
      </c>
      <c r="AL198" s="99">
        <v>800</v>
      </c>
      <c r="AM198" s="98"/>
      <c r="AN198" s="102">
        <f t="shared" si="318"/>
        <v>3200</v>
      </c>
      <c r="AO198" s="99">
        <v>800</v>
      </c>
      <c r="AP198" s="113">
        <v>3200</v>
      </c>
      <c r="AQ198" s="102">
        <f t="shared" si="319"/>
        <v>800</v>
      </c>
      <c r="AR198" s="99">
        <v>800</v>
      </c>
      <c r="AS198" s="113"/>
      <c r="AT198" s="102">
        <f t="shared" si="320"/>
        <v>1600</v>
      </c>
      <c r="AU198" s="99">
        <v>800</v>
      </c>
      <c r="AV198" s="113"/>
      <c r="AW198" s="102">
        <f t="shared" si="321"/>
        <v>2400</v>
      </c>
      <c r="AX198" s="99">
        <v>800</v>
      </c>
      <c r="AY198" s="113"/>
      <c r="AZ198" s="102">
        <f t="shared" si="322"/>
        <v>3200</v>
      </c>
      <c r="BA198" s="99">
        <v>800</v>
      </c>
      <c r="BB198" s="113"/>
      <c r="BC198" s="102">
        <f t="shared" si="323"/>
        <v>4000</v>
      </c>
      <c r="BD198" s="99">
        <v>800</v>
      </c>
      <c r="BE198" s="113"/>
      <c r="BF198" s="102">
        <f t="shared" si="324"/>
        <v>4800</v>
      </c>
      <c r="BG198" s="99">
        <v>800</v>
      </c>
      <c r="BH198" s="113"/>
      <c r="BI198" s="102">
        <f t="shared" si="325"/>
        <v>5600</v>
      </c>
      <c r="BJ198" s="99">
        <v>800</v>
      </c>
      <c r="BK198" s="113"/>
      <c r="BL198" s="102">
        <f t="shared" si="326"/>
        <v>6400</v>
      </c>
      <c r="BM198" s="99">
        <v>800</v>
      </c>
      <c r="BN198" s="113">
        <v>6500</v>
      </c>
      <c r="BO198" s="102">
        <f t="shared" si="327"/>
        <v>700</v>
      </c>
      <c r="BP198" s="99">
        <v>800</v>
      </c>
      <c r="BQ198" s="113"/>
      <c r="BR198" s="102">
        <f t="shared" si="328"/>
        <v>1500</v>
      </c>
      <c r="BS198" s="99">
        <v>800</v>
      </c>
      <c r="BT198" s="113"/>
      <c r="BU198" s="102">
        <f t="shared" si="329"/>
        <v>2300</v>
      </c>
      <c r="BV198" s="99">
        <v>800</v>
      </c>
      <c r="BW198" s="113"/>
      <c r="BX198" s="102">
        <f t="shared" si="330"/>
        <v>3100</v>
      </c>
      <c r="BY198" s="99">
        <v>800</v>
      </c>
      <c r="BZ198" s="113"/>
      <c r="CA198" s="102">
        <f t="shared" si="331"/>
        <v>3900</v>
      </c>
      <c r="CB198" s="99">
        <v>800</v>
      </c>
      <c r="CC198" s="113">
        <v>5000</v>
      </c>
      <c r="CD198" s="102">
        <f t="shared" si="332"/>
        <v>-300</v>
      </c>
    </row>
    <row r="199" spans="1:82" x14ac:dyDescent="0.25">
      <c r="A199" s="41">
        <f>VLOOKUP(B199,справочник!$B$2:$E$322,4,FALSE)</f>
        <v>31</v>
      </c>
      <c r="B199" t="str">
        <f t="shared" si="333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315"/>
        <v>52</v>
      </c>
      <c r="I199" s="1">
        <f t="shared" si="313"/>
        <v>52000</v>
      </c>
      <c r="J199" s="17">
        <f>10000+42000</f>
        <v>52000</v>
      </c>
      <c r="K199" s="17"/>
      <c r="L199" s="18">
        <f t="shared" si="314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334"/>
        <v>9600</v>
      </c>
      <c r="Z199" s="96">
        <v>12</v>
      </c>
      <c r="AA199" s="96">
        <f t="shared" si="335"/>
        <v>9600</v>
      </c>
      <c r="AB199" s="96">
        <f t="shared" si="336"/>
        <v>0</v>
      </c>
      <c r="AC199" s="99">
        <v>800</v>
      </c>
      <c r="AD199" s="98">
        <v>4800</v>
      </c>
      <c r="AE199" s="102">
        <f t="shared" si="337"/>
        <v>-4000</v>
      </c>
      <c r="AF199" s="99">
        <v>800</v>
      </c>
      <c r="AG199" s="98"/>
      <c r="AH199" s="102">
        <f t="shared" si="316"/>
        <v>-3200</v>
      </c>
      <c r="AI199" s="99">
        <v>800</v>
      </c>
      <c r="AJ199" s="98"/>
      <c r="AK199" s="102">
        <f t="shared" si="317"/>
        <v>-2400</v>
      </c>
      <c r="AL199" s="99">
        <v>800</v>
      </c>
      <c r="AM199" s="98"/>
      <c r="AN199" s="102">
        <f t="shared" si="318"/>
        <v>-1600</v>
      </c>
      <c r="AO199" s="99">
        <v>800</v>
      </c>
      <c r="AP199" s="113"/>
      <c r="AQ199" s="102">
        <f t="shared" si="319"/>
        <v>-800</v>
      </c>
      <c r="AR199" s="99">
        <v>800</v>
      </c>
      <c r="AS199" s="113"/>
      <c r="AT199" s="102">
        <f t="shared" si="320"/>
        <v>0</v>
      </c>
      <c r="AU199" s="99">
        <v>800</v>
      </c>
      <c r="AV199" s="113"/>
      <c r="AW199" s="102">
        <f t="shared" si="321"/>
        <v>800</v>
      </c>
      <c r="AX199" s="99">
        <v>800</v>
      </c>
      <c r="AY199" s="113"/>
      <c r="AZ199" s="102">
        <f t="shared" si="322"/>
        <v>1600</v>
      </c>
      <c r="BA199" s="99">
        <v>800</v>
      </c>
      <c r="BB199" s="113"/>
      <c r="BC199" s="102">
        <f t="shared" si="323"/>
        <v>2400</v>
      </c>
      <c r="BD199" s="99">
        <v>800</v>
      </c>
      <c r="BE199" s="113"/>
      <c r="BF199" s="102">
        <f t="shared" si="324"/>
        <v>3200</v>
      </c>
      <c r="BG199" s="99">
        <v>800</v>
      </c>
      <c r="BH199" s="113"/>
      <c r="BI199" s="102">
        <f t="shared" si="325"/>
        <v>4000</v>
      </c>
      <c r="BJ199" s="99">
        <v>800</v>
      </c>
      <c r="BK199" s="113"/>
      <c r="BL199" s="102">
        <f t="shared" si="326"/>
        <v>4800</v>
      </c>
      <c r="BM199" s="99">
        <v>800</v>
      </c>
      <c r="BN199" s="113"/>
      <c r="BO199" s="102">
        <f t="shared" si="327"/>
        <v>5600</v>
      </c>
      <c r="BP199" s="99">
        <v>800</v>
      </c>
      <c r="BQ199" s="113"/>
      <c r="BR199" s="102">
        <f t="shared" si="328"/>
        <v>6400</v>
      </c>
      <c r="BS199" s="99">
        <v>800</v>
      </c>
      <c r="BT199" s="113"/>
      <c r="BU199" s="102">
        <f t="shared" si="329"/>
        <v>7200</v>
      </c>
      <c r="BV199" s="99">
        <v>800</v>
      </c>
      <c r="BW199" s="113"/>
      <c r="BX199" s="102">
        <f t="shared" si="330"/>
        <v>8000</v>
      </c>
      <c r="BY199" s="99">
        <v>800</v>
      </c>
      <c r="BZ199" s="113">
        <v>9600</v>
      </c>
      <c r="CA199" s="102">
        <f t="shared" si="331"/>
        <v>-800</v>
      </c>
      <c r="CB199" s="99">
        <v>800</v>
      </c>
      <c r="CC199" s="113"/>
      <c r="CD199" s="102">
        <f t="shared" si="332"/>
        <v>0</v>
      </c>
    </row>
    <row r="200" spans="1:82" x14ac:dyDescent="0.25">
      <c r="A200" s="41">
        <f>VLOOKUP(B200,справочник!$B$2:$E$322,4,FALSE)</f>
        <v>104</v>
      </c>
      <c r="B200" t="str">
        <f t="shared" si="333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315"/>
        <v>49</v>
      </c>
      <c r="I200" s="1">
        <f t="shared" si="313"/>
        <v>49000</v>
      </c>
      <c r="J200" s="17">
        <f>1000+45000</f>
        <v>46000</v>
      </c>
      <c r="K200" s="17"/>
      <c r="L200" s="18">
        <f t="shared" si="314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334"/>
        <v>0</v>
      </c>
      <c r="Z200" s="96">
        <v>12</v>
      </c>
      <c r="AA200" s="96">
        <f t="shared" si="335"/>
        <v>9600</v>
      </c>
      <c r="AB200" s="96">
        <f t="shared" si="336"/>
        <v>12600</v>
      </c>
      <c r="AC200" s="99">
        <v>800</v>
      </c>
      <c r="AD200" s="98"/>
      <c r="AE200" s="102">
        <f t="shared" si="337"/>
        <v>13400</v>
      </c>
      <c r="AF200" s="99">
        <v>800</v>
      </c>
      <c r="AG200" s="98"/>
      <c r="AH200" s="102">
        <f t="shared" si="316"/>
        <v>14200</v>
      </c>
      <c r="AI200" s="99">
        <v>800</v>
      </c>
      <c r="AJ200" s="98"/>
      <c r="AK200" s="102">
        <f t="shared" si="317"/>
        <v>15000</v>
      </c>
      <c r="AL200" s="99">
        <v>800</v>
      </c>
      <c r="AM200" s="98"/>
      <c r="AN200" s="102">
        <f t="shared" si="318"/>
        <v>15800</v>
      </c>
      <c r="AO200" s="99">
        <v>800</v>
      </c>
      <c r="AP200" s="113"/>
      <c r="AQ200" s="102">
        <f t="shared" si="319"/>
        <v>16600</v>
      </c>
      <c r="AR200" s="99">
        <v>800</v>
      </c>
      <c r="AS200" s="113"/>
      <c r="AT200" s="102">
        <f t="shared" si="320"/>
        <v>17400</v>
      </c>
      <c r="AU200" s="99">
        <v>800</v>
      </c>
      <c r="AV200" s="113"/>
      <c r="AW200" s="102">
        <f t="shared" si="321"/>
        <v>18200</v>
      </c>
      <c r="AX200" s="99">
        <v>800</v>
      </c>
      <c r="AY200" s="113"/>
      <c r="AZ200" s="102">
        <f t="shared" si="322"/>
        <v>19000</v>
      </c>
      <c r="BA200" s="99">
        <v>800</v>
      </c>
      <c r="BB200" s="113"/>
      <c r="BC200" s="102">
        <f t="shared" si="323"/>
        <v>19800</v>
      </c>
      <c r="BD200" s="99">
        <v>800</v>
      </c>
      <c r="BE200" s="113"/>
      <c r="BF200" s="102">
        <f t="shared" si="324"/>
        <v>20600</v>
      </c>
      <c r="BG200" s="99">
        <v>800</v>
      </c>
      <c r="BH200" s="113"/>
      <c r="BI200" s="102">
        <f t="shared" si="325"/>
        <v>21400</v>
      </c>
      <c r="BJ200" s="99">
        <v>800</v>
      </c>
      <c r="BK200" s="113"/>
      <c r="BL200" s="102">
        <f t="shared" si="326"/>
        <v>22200</v>
      </c>
      <c r="BM200" s="99">
        <v>800</v>
      </c>
      <c r="BN200" s="113"/>
      <c r="BO200" s="102">
        <f t="shared" si="327"/>
        <v>23000</v>
      </c>
      <c r="BP200" s="99">
        <v>800</v>
      </c>
      <c r="BQ200" s="113"/>
      <c r="BR200" s="102">
        <f t="shared" si="328"/>
        <v>23800</v>
      </c>
      <c r="BS200" s="99">
        <v>800</v>
      </c>
      <c r="BT200" s="113"/>
      <c r="BU200" s="102">
        <f t="shared" si="329"/>
        <v>24600</v>
      </c>
      <c r="BV200" s="99">
        <v>800</v>
      </c>
      <c r="BW200" s="113"/>
      <c r="BX200" s="102">
        <f t="shared" si="330"/>
        <v>25400</v>
      </c>
      <c r="BY200" s="99">
        <v>800</v>
      </c>
      <c r="BZ200" s="113"/>
      <c r="CA200" s="102">
        <f t="shared" si="331"/>
        <v>26200</v>
      </c>
      <c r="CB200" s="99">
        <v>800</v>
      </c>
      <c r="CC200" s="113"/>
      <c r="CD200" s="102">
        <f t="shared" si="332"/>
        <v>27000</v>
      </c>
    </row>
    <row r="201" spans="1:82" ht="25.5" customHeight="1" x14ac:dyDescent="0.25">
      <c r="A201" s="41">
        <f>VLOOKUP(B201,справочник!$B$2:$E$322,4,FALSE)</f>
        <v>85</v>
      </c>
      <c r="B201" t="str">
        <f t="shared" si="333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315"/>
        <v>54</v>
      </c>
      <c r="I201" s="1">
        <f t="shared" si="313"/>
        <v>54000</v>
      </c>
      <c r="J201" s="17">
        <f>1000+53000</f>
        <v>54000</v>
      </c>
      <c r="K201" s="17"/>
      <c r="L201" s="18">
        <f t="shared" si="314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334"/>
        <v>4800</v>
      </c>
      <c r="Z201" s="96">
        <v>12</v>
      </c>
      <c r="AA201" s="96">
        <f t="shared" si="335"/>
        <v>9600</v>
      </c>
      <c r="AB201" s="96">
        <f t="shared" si="336"/>
        <v>4800</v>
      </c>
      <c r="AC201" s="99">
        <v>800</v>
      </c>
      <c r="AD201" s="98"/>
      <c r="AE201" s="102">
        <f t="shared" si="337"/>
        <v>5600</v>
      </c>
      <c r="AF201" s="99">
        <v>800</v>
      </c>
      <c r="AG201" s="98"/>
      <c r="AH201" s="102">
        <f t="shared" si="316"/>
        <v>6400</v>
      </c>
      <c r="AI201" s="99">
        <v>800</v>
      </c>
      <c r="AJ201" s="98"/>
      <c r="AK201" s="102">
        <f t="shared" si="317"/>
        <v>7200</v>
      </c>
      <c r="AL201" s="99">
        <v>800</v>
      </c>
      <c r="AM201" s="98"/>
      <c r="AN201" s="102">
        <f t="shared" si="318"/>
        <v>8000</v>
      </c>
      <c r="AO201" s="99">
        <v>800</v>
      </c>
      <c r="AP201" s="113"/>
      <c r="AQ201" s="102">
        <f t="shared" si="319"/>
        <v>8800</v>
      </c>
      <c r="AR201" s="99">
        <v>800</v>
      </c>
      <c r="AS201" s="113"/>
      <c r="AT201" s="102">
        <f t="shared" si="320"/>
        <v>9600</v>
      </c>
      <c r="AU201" s="99">
        <v>800</v>
      </c>
      <c r="AV201" s="113"/>
      <c r="AW201" s="102">
        <f t="shared" si="321"/>
        <v>10400</v>
      </c>
      <c r="AX201" s="99">
        <v>800</v>
      </c>
      <c r="AY201" s="113"/>
      <c r="AZ201" s="102">
        <f t="shared" si="322"/>
        <v>11200</v>
      </c>
      <c r="BA201" s="99">
        <v>800</v>
      </c>
      <c r="BB201" s="113"/>
      <c r="BC201" s="102">
        <f t="shared" si="323"/>
        <v>12000</v>
      </c>
      <c r="BD201" s="99">
        <v>800</v>
      </c>
      <c r="BE201" s="113"/>
      <c r="BF201" s="102">
        <f t="shared" si="324"/>
        <v>12800</v>
      </c>
      <c r="BG201" s="99">
        <v>800</v>
      </c>
      <c r="BH201" s="113"/>
      <c r="BI201" s="102">
        <f t="shared" si="325"/>
        <v>13600</v>
      </c>
      <c r="BJ201" s="99">
        <v>800</v>
      </c>
      <c r="BK201" s="113">
        <v>10000</v>
      </c>
      <c r="BL201" s="102">
        <f t="shared" si="326"/>
        <v>4400</v>
      </c>
      <c r="BM201" s="99">
        <v>800</v>
      </c>
      <c r="BN201" s="113"/>
      <c r="BO201" s="102">
        <f t="shared" si="327"/>
        <v>5200</v>
      </c>
      <c r="BP201" s="99">
        <v>800</v>
      </c>
      <c r="BQ201" s="113"/>
      <c r="BR201" s="102">
        <f t="shared" si="328"/>
        <v>6000</v>
      </c>
      <c r="BS201" s="99">
        <v>800</v>
      </c>
      <c r="BT201" s="113"/>
      <c r="BU201" s="102">
        <f t="shared" si="329"/>
        <v>6800</v>
      </c>
      <c r="BV201" s="99">
        <v>800</v>
      </c>
      <c r="BW201" s="113">
        <v>6800</v>
      </c>
      <c r="BX201" s="102">
        <f t="shared" si="330"/>
        <v>800</v>
      </c>
      <c r="BY201" s="99">
        <v>800</v>
      </c>
      <c r="BZ201" s="113"/>
      <c r="CA201" s="102">
        <f t="shared" si="331"/>
        <v>1600</v>
      </c>
      <c r="CB201" s="99">
        <v>800</v>
      </c>
      <c r="CC201" s="113"/>
      <c r="CD201" s="102">
        <f t="shared" si="332"/>
        <v>2400</v>
      </c>
    </row>
    <row r="202" spans="1:82" ht="25.5" customHeight="1" x14ac:dyDescent="0.25">
      <c r="A202" s="41">
        <f>VLOOKUP(B202,справочник!$B$2:$E$322,4,FALSE)</f>
        <v>300</v>
      </c>
      <c r="B202" t="str">
        <f t="shared" si="333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315"/>
        <v>12</v>
      </c>
      <c r="I202" s="1">
        <f t="shared" si="313"/>
        <v>12000</v>
      </c>
      <c r="J202" s="17">
        <v>1000</v>
      </c>
      <c r="K202" s="17"/>
      <c r="L202" s="18">
        <f t="shared" si="314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334"/>
        <v>0</v>
      </c>
      <c r="Z202" s="96">
        <v>12</v>
      </c>
      <c r="AA202" s="96">
        <f t="shared" si="335"/>
        <v>9600</v>
      </c>
      <c r="AB202" s="96">
        <f t="shared" si="336"/>
        <v>20600</v>
      </c>
      <c r="AC202" s="99">
        <v>800</v>
      </c>
      <c r="AD202" s="98"/>
      <c r="AE202" s="102">
        <f t="shared" si="337"/>
        <v>21400</v>
      </c>
      <c r="AF202" s="99">
        <v>800</v>
      </c>
      <c r="AG202" s="98"/>
      <c r="AH202" s="102">
        <f t="shared" si="316"/>
        <v>22200</v>
      </c>
      <c r="AI202" s="99">
        <v>800</v>
      </c>
      <c r="AJ202" s="98"/>
      <c r="AK202" s="102">
        <f t="shared" si="317"/>
        <v>23000</v>
      </c>
      <c r="AL202" s="99">
        <v>800</v>
      </c>
      <c r="AM202" s="98"/>
      <c r="AN202" s="102">
        <f t="shared" si="318"/>
        <v>23800</v>
      </c>
      <c r="AO202" s="99">
        <v>800</v>
      </c>
      <c r="AP202" s="113"/>
      <c r="AQ202" s="102">
        <f t="shared" si="319"/>
        <v>24600</v>
      </c>
      <c r="AR202" s="99">
        <v>800</v>
      </c>
      <c r="AS202" s="113"/>
      <c r="AT202" s="102">
        <f t="shared" si="320"/>
        <v>25400</v>
      </c>
      <c r="AU202" s="99">
        <v>800</v>
      </c>
      <c r="AV202" s="113"/>
      <c r="AW202" s="102">
        <f t="shared" si="321"/>
        <v>26200</v>
      </c>
      <c r="AX202" s="99">
        <v>800</v>
      </c>
      <c r="AY202" s="113"/>
      <c r="AZ202" s="102">
        <f t="shared" si="322"/>
        <v>27000</v>
      </c>
      <c r="BA202" s="99">
        <v>800</v>
      </c>
      <c r="BB202" s="113"/>
      <c r="BC202" s="102">
        <f t="shared" si="323"/>
        <v>27800</v>
      </c>
      <c r="BD202" s="99">
        <v>800</v>
      </c>
      <c r="BE202" s="113"/>
      <c r="BF202" s="102">
        <f t="shared" si="324"/>
        <v>28600</v>
      </c>
      <c r="BG202" s="99">
        <v>800</v>
      </c>
      <c r="BH202" s="113"/>
      <c r="BI202" s="102">
        <f t="shared" si="325"/>
        <v>29400</v>
      </c>
      <c r="BJ202" s="99">
        <v>800</v>
      </c>
      <c r="BK202" s="113"/>
      <c r="BL202" s="102">
        <f t="shared" si="326"/>
        <v>30200</v>
      </c>
      <c r="BM202" s="99">
        <v>800</v>
      </c>
      <c r="BN202" s="113"/>
      <c r="BO202" s="102">
        <f t="shared" si="327"/>
        <v>31000</v>
      </c>
      <c r="BP202" s="99">
        <v>800</v>
      </c>
      <c r="BQ202" s="113"/>
      <c r="BR202" s="102">
        <f t="shared" si="328"/>
        <v>31800</v>
      </c>
      <c r="BS202" s="99">
        <v>800</v>
      </c>
      <c r="BT202" s="113"/>
      <c r="BU202" s="102">
        <f t="shared" si="329"/>
        <v>32600</v>
      </c>
      <c r="BV202" s="99">
        <v>800</v>
      </c>
      <c r="BW202" s="113"/>
      <c r="BX202" s="102">
        <f t="shared" si="330"/>
        <v>33400</v>
      </c>
      <c r="BY202" s="99">
        <v>800</v>
      </c>
      <c r="BZ202" s="113"/>
      <c r="CA202" s="102">
        <f t="shared" si="331"/>
        <v>34200</v>
      </c>
      <c r="CB202" s="99">
        <v>800</v>
      </c>
      <c r="CC202" s="113"/>
      <c r="CD202" s="102">
        <f t="shared" si="332"/>
        <v>35000</v>
      </c>
    </row>
    <row r="203" spans="1:82" x14ac:dyDescent="0.25">
      <c r="A203" s="41" t="e">
        <f>VLOOKUP(B203,справочник!$B$2:$E$322,4,FALSE)</f>
        <v>#N/A</v>
      </c>
      <c r="B203" t="str">
        <f t="shared" si="333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315"/>
        <v>32</v>
      </c>
      <c r="I203" s="1">
        <f t="shared" si="313"/>
        <v>32000</v>
      </c>
      <c r="J203" s="17">
        <v>9000</v>
      </c>
      <c r="K203" s="17"/>
      <c r="L203" s="18">
        <f t="shared" si="314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334"/>
        <v>0</v>
      </c>
      <c r="Z203" s="96">
        <v>12</v>
      </c>
      <c r="AA203" s="96">
        <f t="shared" si="335"/>
        <v>9600</v>
      </c>
      <c r="AB203" s="96">
        <f t="shared" si="336"/>
        <v>32600</v>
      </c>
      <c r="AC203" s="99">
        <v>800</v>
      </c>
      <c r="AD203" s="98"/>
      <c r="AE203" s="102">
        <f t="shared" si="337"/>
        <v>33400</v>
      </c>
      <c r="AF203" s="99">
        <v>800</v>
      </c>
      <c r="AG203" s="98"/>
      <c r="AH203" s="102">
        <f t="shared" si="316"/>
        <v>34200</v>
      </c>
      <c r="AI203" s="99">
        <v>800</v>
      </c>
      <c r="AJ203" s="98"/>
      <c r="AK203" s="102">
        <f t="shared" si="317"/>
        <v>35000</v>
      </c>
      <c r="AL203" s="99">
        <v>800</v>
      </c>
      <c r="AM203" s="98"/>
      <c r="AN203" s="102">
        <f t="shared" si="318"/>
        <v>35800</v>
      </c>
      <c r="AO203" s="99">
        <v>800</v>
      </c>
      <c r="AP203" s="113"/>
      <c r="AQ203" s="102">
        <f t="shared" si="319"/>
        <v>36600</v>
      </c>
      <c r="AR203" s="99">
        <v>800</v>
      </c>
      <c r="AS203" s="113"/>
      <c r="AT203" s="102">
        <f t="shared" si="320"/>
        <v>37400</v>
      </c>
      <c r="AU203" s="99">
        <v>800</v>
      </c>
      <c r="AV203" s="113"/>
      <c r="AW203" s="102">
        <f t="shared" si="321"/>
        <v>38200</v>
      </c>
      <c r="AX203" s="99">
        <v>800</v>
      </c>
      <c r="AY203" s="113"/>
      <c r="AZ203" s="102">
        <f t="shared" si="322"/>
        <v>39000</v>
      </c>
      <c r="BA203" s="99">
        <v>800</v>
      </c>
      <c r="BB203" s="113"/>
      <c r="BC203" s="102">
        <f t="shared" si="323"/>
        <v>39800</v>
      </c>
      <c r="BD203" s="99">
        <v>800</v>
      </c>
      <c r="BE203" s="113"/>
      <c r="BF203" s="102">
        <f t="shared" si="324"/>
        <v>40600</v>
      </c>
      <c r="BG203" s="99">
        <v>800</v>
      </c>
      <c r="BH203" s="113"/>
      <c r="BI203" s="102">
        <f t="shared" si="325"/>
        <v>41400</v>
      </c>
      <c r="BJ203" s="99">
        <v>800</v>
      </c>
      <c r="BK203" s="113"/>
      <c r="BL203" s="102">
        <f t="shared" si="326"/>
        <v>42200</v>
      </c>
      <c r="BM203" s="99">
        <v>800</v>
      </c>
      <c r="BN203" s="113"/>
      <c r="BO203" s="102">
        <f t="shared" si="327"/>
        <v>43000</v>
      </c>
      <c r="BP203" s="99">
        <v>800</v>
      </c>
      <c r="BQ203" s="113"/>
      <c r="BR203" s="102">
        <f t="shared" si="328"/>
        <v>43800</v>
      </c>
      <c r="BS203" s="99">
        <v>800</v>
      </c>
      <c r="BT203" s="113"/>
      <c r="BU203" s="102">
        <f t="shared" si="329"/>
        <v>44600</v>
      </c>
      <c r="BV203" s="99">
        <v>800</v>
      </c>
      <c r="BW203" s="113">
        <v>20000</v>
      </c>
      <c r="BX203" s="102">
        <f t="shared" si="330"/>
        <v>25400</v>
      </c>
      <c r="BY203" s="99">
        <v>800</v>
      </c>
      <c r="BZ203" s="113"/>
      <c r="CA203" s="102">
        <f t="shared" si="331"/>
        <v>26200</v>
      </c>
      <c r="CB203" s="99">
        <v>800</v>
      </c>
      <c r="CC203" s="113"/>
      <c r="CD203" s="102">
        <f t="shared" si="332"/>
        <v>27000</v>
      </c>
    </row>
    <row r="204" spans="1:82" x14ac:dyDescent="0.25">
      <c r="A204" s="41" t="e">
        <f>VLOOKUP(B204,справочник!$B$2:$E$322,4,FALSE)</f>
        <v>#N/A</v>
      </c>
      <c r="B204" t="str">
        <f t="shared" si="333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315"/>
        <v>21</v>
      </c>
      <c r="I204" s="1">
        <f t="shared" si="313"/>
        <v>21000</v>
      </c>
      <c r="J204" s="17">
        <v>18000</v>
      </c>
      <c r="K204" s="17"/>
      <c r="L204" s="18">
        <f t="shared" si="314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334"/>
        <v>0</v>
      </c>
      <c r="Z204" s="96">
        <v>12</v>
      </c>
      <c r="AA204" s="96">
        <f t="shared" si="335"/>
        <v>9600</v>
      </c>
      <c r="AB204" s="96">
        <f t="shared" si="336"/>
        <v>12600</v>
      </c>
      <c r="AC204" s="99">
        <v>800</v>
      </c>
      <c r="AD204" s="98"/>
      <c r="AE204" s="102">
        <f t="shared" si="337"/>
        <v>13400</v>
      </c>
      <c r="AF204" s="99">
        <v>800</v>
      </c>
      <c r="AG204" s="98"/>
      <c r="AH204" s="102">
        <f t="shared" si="316"/>
        <v>14200</v>
      </c>
      <c r="AI204" s="99">
        <v>800</v>
      </c>
      <c r="AJ204" s="98"/>
      <c r="AK204" s="102">
        <f t="shared" si="317"/>
        <v>15000</v>
      </c>
      <c r="AL204" s="99">
        <v>800</v>
      </c>
      <c r="AM204" s="98"/>
      <c r="AN204" s="102">
        <f t="shared" si="318"/>
        <v>15800</v>
      </c>
      <c r="AO204" s="99">
        <v>800</v>
      </c>
      <c r="AP204" s="113"/>
      <c r="AQ204" s="102">
        <f t="shared" si="319"/>
        <v>16600</v>
      </c>
      <c r="AR204" s="99">
        <v>800</v>
      </c>
      <c r="AS204" s="113"/>
      <c r="AT204" s="102">
        <f t="shared" si="320"/>
        <v>17400</v>
      </c>
      <c r="AU204" s="99">
        <v>800</v>
      </c>
      <c r="AV204" s="113"/>
      <c r="AW204" s="102">
        <f t="shared" si="321"/>
        <v>18200</v>
      </c>
      <c r="AX204" s="99">
        <v>800</v>
      </c>
      <c r="AY204" s="113"/>
      <c r="AZ204" s="102">
        <f t="shared" si="322"/>
        <v>19000</v>
      </c>
      <c r="BA204" s="99">
        <v>800</v>
      </c>
      <c r="BB204" s="113"/>
      <c r="BC204" s="102">
        <f t="shared" si="323"/>
        <v>19800</v>
      </c>
      <c r="BD204" s="99">
        <v>800</v>
      </c>
      <c r="BE204" s="113"/>
      <c r="BF204" s="102">
        <f t="shared" si="324"/>
        <v>20600</v>
      </c>
      <c r="BG204" s="99">
        <v>800</v>
      </c>
      <c r="BH204" s="113"/>
      <c r="BI204" s="102">
        <f t="shared" si="325"/>
        <v>21400</v>
      </c>
      <c r="BJ204" s="99">
        <v>800</v>
      </c>
      <c r="BK204" s="113"/>
      <c r="BL204" s="102">
        <f t="shared" si="326"/>
        <v>22200</v>
      </c>
      <c r="BM204" s="99">
        <v>800</v>
      </c>
      <c r="BN204" s="113"/>
      <c r="BO204" s="102">
        <f t="shared" si="327"/>
        <v>23000</v>
      </c>
      <c r="BP204" s="99">
        <v>800</v>
      </c>
      <c r="BQ204" s="113"/>
      <c r="BR204" s="102">
        <f t="shared" si="328"/>
        <v>23800</v>
      </c>
      <c r="BS204" s="99">
        <v>800</v>
      </c>
      <c r="BT204" s="113"/>
      <c r="BU204" s="102">
        <f t="shared" si="329"/>
        <v>24600</v>
      </c>
      <c r="BV204" s="99">
        <v>800</v>
      </c>
      <c r="BW204" s="113"/>
      <c r="BX204" s="102">
        <f t="shared" si="330"/>
        <v>25400</v>
      </c>
      <c r="BY204" s="99">
        <v>800</v>
      </c>
      <c r="BZ204" s="113"/>
      <c r="CA204" s="102">
        <f t="shared" si="331"/>
        <v>26200</v>
      </c>
      <c r="CB204" s="99">
        <v>800</v>
      </c>
      <c r="CC204" s="113">
        <v>15400</v>
      </c>
      <c r="CD204" s="102">
        <f t="shared" si="332"/>
        <v>11600</v>
      </c>
    </row>
    <row r="205" spans="1:82" ht="40.5" customHeight="1" x14ac:dyDescent="0.25">
      <c r="A205" s="41" t="e">
        <f>VLOOKUP(B205,справочник!$B$2:$E$322,4,FALSE)</f>
        <v>#N/A</v>
      </c>
      <c r="B205" t="str">
        <f t="shared" si="333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313"/>
        <v>0</v>
      </c>
      <c r="J205" s="17"/>
      <c r="K205" s="17"/>
      <c r="L205" s="18">
        <f t="shared" si="314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334"/>
        <v>0</v>
      </c>
      <c r="Z205" s="96">
        <v>12</v>
      </c>
      <c r="AA205" s="96">
        <f t="shared" si="335"/>
        <v>9600</v>
      </c>
      <c r="AB205" s="96">
        <f t="shared" si="336"/>
        <v>9600</v>
      </c>
      <c r="AC205" s="99">
        <v>800</v>
      </c>
      <c r="AD205" s="98"/>
      <c r="AE205" s="102">
        <f t="shared" si="337"/>
        <v>10400</v>
      </c>
      <c r="AF205" s="99">
        <v>800</v>
      </c>
      <c r="AG205" s="98"/>
      <c r="AH205" s="102">
        <f t="shared" si="316"/>
        <v>11200</v>
      </c>
      <c r="AI205" s="99">
        <v>800</v>
      </c>
      <c r="AJ205" s="98"/>
      <c r="AK205" s="102">
        <f t="shared" si="317"/>
        <v>12000</v>
      </c>
      <c r="AL205" s="99">
        <v>800</v>
      </c>
      <c r="AM205" s="98"/>
      <c r="AN205" s="102">
        <f t="shared" si="318"/>
        <v>12800</v>
      </c>
      <c r="AO205" s="99">
        <v>800</v>
      </c>
      <c r="AP205" s="113"/>
      <c r="AQ205" s="102">
        <f t="shared" si="319"/>
        <v>13600</v>
      </c>
      <c r="AR205" s="99">
        <v>800</v>
      </c>
      <c r="AS205" s="113"/>
      <c r="AT205" s="102">
        <f t="shared" si="320"/>
        <v>14400</v>
      </c>
      <c r="AU205" s="99">
        <v>800</v>
      </c>
      <c r="AV205" s="113"/>
      <c r="AW205" s="102">
        <f t="shared" si="321"/>
        <v>15200</v>
      </c>
      <c r="AX205" s="99">
        <v>800</v>
      </c>
      <c r="AY205" s="113"/>
      <c r="AZ205" s="102">
        <f t="shared" si="322"/>
        <v>16000</v>
      </c>
      <c r="BA205" s="99">
        <v>800</v>
      </c>
      <c r="BB205" s="113"/>
      <c r="BC205" s="102">
        <f t="shared" si="323"/>
        <v>16800</v>
      </c>
      <c r="BD205" s="99">
        <v>800</v>
      </c>
      <c r="BE205" s="113"/>
      <c r="BF205" s="102">
        <f t="shared" si="324"/>
        <v>17600</v>
      </c>
      <c r="BG205" s="99">
        <v>800</v>
      </c>
      <c r="BH205" s="113"/>
      <c r="BI205" s="102">
        <f t="shared" si="325"/>
        <v>18400</v>
      </c>
      <c r="BJ205" s="99">
        <v>800</v>
      </c>
      <c r="BK205" s="113"/>
      <c r="BL205" s="102">
        <f t="shared" si="326"/>
        <v>19200</v>
      </c>
      <c r="BM205" s="99">
        <v>800</v>
      </c>
      <c r="BN205" s="113">
        <v>9000</v>
      </c>
      <c r="BO205" s="102">
        <f t="shared" si="327"/>
        <v>11000</v>
      </c>
      <c r="BP205" s="99">
        <v>800</v>
      </c>
      <c r="BQ205" s="113"/>
      <c r="BR205" s="102">
        <f t="shared" si="328"/>
        <v>11800</v>
      </c>
      <c r="BS205" s="99">
        <v>800</v>
      </c>
      <c r="BT205" s="113"/>
      <c r="BU205" s="102">
        <f t="shared" si="329"/>
        <v>12600</v>
      </c>
      <c r="BV205" s="99">
        <v>800</v>
      </c>
      <c r="BW205" s="113"/>
      <c r="BX205" s="102">
        <f t="shared" si="330"/>
        <v>13400</v>
      </c>
      <c r="BY205" s="99">
        <v>800</v>
      </c>
      <c r="BZ205" s="113"/>
      <c r="CA205" s="102">
        <f t="shared" si="331"/>
        <v>14200</v>
      </c>
      <c r="CB205" s="99">
        <v>800</v>
      </c>
      <c r="CC205" s="113"/>
      <c r="CD205" s="102">
        <f t="shared" si="332"/>
        <v>15000</v>
      </c>
    </row>
    <row r="206" spans="1:82" ht="40.5" customHeight="1" x14ac:dyDescent="0.25">
      <c r="A206" s="41" t="e">
        <f>VLOOKUP(B206,справочник!$B$2:$E$322,4,FALSE)</f>
        <v>#N/A</v>
      </c>
      <c r="B206" t="str">
        <f t="shared" si="333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313"/>
        <v>0</v>
      </c>
      <c r="J206" s="17"/>
      <c r="K206" s="17"/>
      <c r="L206" s="18">
        <f t="shared" si="314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334"/>
        <v>0</v>
      </c>
      <c r="Z206" s="96">
        <v>12</v>
      </c>
      <c r="AA206" s="96">
        <f t="shared" si="335"/>
        <v>9600</v>
      </c>
      <c r="AB206" s="96">
        <f t="shared" si="336"/>
        <v>9600</v>
      </c>
      <c r="AC206" s="99">
        <v>800</v>
      </c>
      <c r="AD206" s="98"/>
      <c r="AE206" s="102">
        <f t="shared" si="337"/>
        <v>10400</v>
      </c>
      <c r="AF206" s="99">
        <v>800</v>
      </c>
      <c r="AG206" s="98"/>
      <c r="AH206" s="102">
        <f t="shared" si="316"/>
        <v>11200</v>
      </c>
      <c r="AI206" s="99">
        <v>800</v>
      </c>
      <c r="AJ206" s="98"/>
      <c r="AK206" s="102">
        <f t="shared" si="317"/>
        <v>12000</v>
      </c>
      <c r="AL206" s="99">
        <v>800</v>
      </c>
      <c r="AM206" s="98"/>
      <c r="AN206" s="102">
        <f t="shared" si="318"/>
        <v>12800</v>
      </c>
      <c r="AO206" s="99">
        <v>800</v>
      </c>
      <c r="AP206" s="113"/>
      <c r="AQ206" s="102">
        <f t="shared" si="319"/>
        <v>13600</v>
      </c>
      <c r="AR206" s="99">
        <v>800</v>
      </c>
      <c r="AS206" s="113"/>
      <c r="AT206" s="102">
        <f t="shared" si="320"/>
        <v>14400</v>
      </c>
      <c r="AU206" s="99">
        <v>800</v>
      </c>
      <c r="AV206" s="113"/>
      <c r="AW206" s="102">
        <f t="shared" si="321"/>
        <v>15200</v>
      </c>
      <c r="AX206" s="99">
        <v>800</v>
      </c>
      <c r="AY206" s="113"/>
      <c r="AZ206" s="102">
        <f t="shared" si="322"/>
        <v>16000</v>
      </c>
      <c r="BA206" s="99">
        <v>800</v>
      </c>
      <c r="BB206" s="113"/>
      <c r="BC206" s="102">
        <f t="shared" si="323"/>
        <v>16800</v>
      </c>
      <c r="BD206" s="99">
        <v>800</v>
      </c>
      <c r="BE206" s="113"/>
      <c r="BF206" s="102">
        <f t="shared" si="324"/>
        <v>17600</v>
      </c>
      <c r="BG206" s="99">
        <v>800</v>
      </c>
      <c r="BH206" s="113"/>
      <c r="BI206" s="102">
        <f t="shared" si="325"/>
        <v>18400</v>
      </c>
      <c r="BJ206" s="99">
        <v>800</v>
      </c>
      <c r="BK206" s="113"/>
      <c r="BL206" s="102">
        <f t="shared" si="326"/>
        <v>19200</v>
      </c>
      <c r="BM206" s="99">
        <v>800</v>
      </c>
      <c r="BN206" s="113">
        <v>9000</v>
      </c>
      <c r="BO206" s="102">
        <f t="shared" si="327"/>
        <v>11000</v>
      </c>
      <c r="BP206" s="99">
        <v>800</v>
      </c>
      <c r="BQ206" s="113"/>
      <c r="BR206" s="102">
        <f t="shared" si="328"/>
        <v>11800</v>
      </c>
      <c r="BS206" s="99">
        <v>800</v>
      </c>
      <c r="BT206" s="113"/>
      <c r="BU206" s="102">
        <f t="shared" si="329"/>
        <v>12600</v>
      </c>
      <c r="BV206" s="99">
        <v>800</v>
      </c>
      <c r="BW206" s="113"/>
      <c r="BX206" s="102">
        <f t="shared" si="330"/>
        <v>13400</v>
      </c>
      <c r="BY206" s="99">
        <v>800</v>
      </c>
      <c r="BZ206" s="113"/>
      <c r="CA206" s="102">
        <f t="shared" si="331"/>
        <v>14200</v>
      </c>
      <c r="CB206" s="99">
        <v>800</v>
      </c>
      <c r="CC206" s="113"/>
      <c r="CD206" s="102">
        <f t="shared" si="332"/>
        <v>15000</v>
      </c>
    </row>
    <row r="207" spans="1:82" ht="25.5" x14ac:dyDescent="0.25">
      <c r="A207" s="41" t="e">
        <f>VLOOKUP(B207,справочник!$B$2:$E$322,4,FALSE)</f>
        <v>#N/A</v>
      </c>
      <c r="B207" t="str">
        <f t="shared" si="333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338">INT(($H$325-G207)/30)</f>
        <v>42</v>
      </c>
      <c r="I207" s="1">
        <f t="shared" si="313"/>
        <v>42000</v>
      </c>
      <c r="J207" s="17">
        <f>21000</f>
        <v>21000</v>
      </c>
      <c r="K207" s="17"/>
      <c r="L207" s="18">
        <f t="shared" si="314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334"/>
        <v>0</v>
      </c>
      <c r="Z207" s="96">
        <v>12</v>
      </c>
      <c r="AA207" s="96">
        <f t="shared" si="335"/>
        <v>9600</v>
      </c>
      <c r="AB207" s="96">
        <f t="shared" si="336"/>
        <v>30600</v>
      </c>
      <c r="AC207" s="99">
        <v>800</v>
      </c>
      <c r="AD207" s="98"/>
      <c r="AE207" s="102">
        <f t="shared" si="337"/>
        <v>31400</v>
      </c>
      <c r="AF207" s="99">
        <v>800</v>
      </c>
      <c r="AG207" s="98"/>
      <c r="AH207" s="102">
        <f t="shared" si="316"/>
        <v>32200</v>
      </c>
      <c r="AI207" s="99">
        <v>800</v>
      </c>
      <c r="AJ207" s="98"/>
      <c r="AK207" s="102">
        <f t="shared" si="317"/>
        <v>33000</v>
      </c>
      <c r="AL207" s="99">
        <v>800</v>
      </c>
      <c r="AM207" s="98"/>
      <c r="AN207" s="102">
        <f t="shared" si="318"/>
        <v>33800</v>
      </c>
      <c r="AO207" s="99">
        <v>800</v>
      </c>
      <c r="AP207" s="113"/>
      <c r="AQ207" s="102">
        <f t="shared" si="319"/>
        <v>34600</v>
      </c>
      <c r="AR207" s="99">
        <v>800</v>
      </c>
      <c r="AS207" s="113"/>
      <c r="AT207" s="102">
        <f t="shared" si="320"/>
        <v>35400</v>
      </c>
      <c r="AU207" s="99">
        <v>800</v>
      </c>
      <c r="AV207" s="113"/>
      <c r="AW207" s="102">
        <f t="shared" si="321"/>
        <v>36200</v>
      </c>
      <c r="AX207" s="99">
        <v>800</v>
      </c>
      <c r="AY207" s="113"/>
      <c r="AZ207" s="102">
        <f t="shared" si="322"/>
        <v>37000</v>
      </c>
      <c r="BA207" s="99">
        <v>800</v>
      </c>
      <c r="BB207" s="113"/>
      <c r="BC207" s="102">
        <f t="shared" si="323"/>
        <v>37800</v>
      </c>
      <c r="BD207" s="99">
        <v>800</v>
      </c>
      <c r="BE207" s="113"/>
      <c r="BF207" s="102">
        <f t="shared" si="324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  <c r="BY207" s="99">
        <v>800</v>
      </c>
      <c r="BZ207" s="113"/>
      <c r="CA207" s="102">
        <f>BX207+BY207-BZ207</f>
        <v>15000</v>
      </c>
      <c r="CB207" s="99">
        <v>800</v>
      </c>
      <c r="CC207" s="113">
        <v>4800</v>
      </c>
      <c r="CD207" s="102">
        <f>CA207+CB207-CC207</f>
        <v>11000</v>
      </c>
    </row>
    <row r="208" spans="1:82" s="80" customFormat="1" x14ac:dyDescent="0.25">
      <c r="A208" s="103" t="e">
        <f>VLOOKUP(B208,справочник!$B$2:$E$322,4,FALSE)</f>
        <v>#N/A</v>
      </c>
      <c r="B208" s="80" t="str">
        <f t="shared" si="333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338"/>
        <v>52</v>
      </c>
      <c r="I208" s="5">
        <f t="shared" si="313"/>
        <v>52000</v>
      </c>
      <c r="J208" s="20"/>
      <c r="K208" s="20"/>
      <c r="L208" s="21">
        <f t="shared" si="314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334"/>
        <v>0</v>
      </c>
      <c r="Z208" s="104">
        <v>12</v>
      </c>
      <c r="AA208" s="104">
        <f t="shared" si="335"/>
        <v>9600</v>
      </c>
      <c r="AB208" s="104">
        <f t="shared" si="336"/>
        <v>61600</v>
      </c>
      <c r="AC208" s="104">
        <v>800</v>
      </c>
      <c r="AD208" s="105"/>
      <c r="AE208" s="106">
        <f t="shared" si="337"/>
        <v>62400</v>
      </c>
      <c r="AF208" s="104">
        <v>800</v>
      </c>
      <c r="AG208" s="105"/>
      <c r="AH208" s="106">
        <f t="shared" si="316"/>
        <v>63200</v>
      </c>
      <c r="AI208" s="104">
        <v>800</v>
      </c>
      <c r="AJ208" s="105"/>
      <c r="AK208" s="106">
        <f t="shared" si="317"/>
        <v>64000</v>
      </c>
      <c r="AL208" s="104">
        <v>800</v>
      </c>
      <c r="AM208" s="105"/>
      <c r="AN208" s="106">
        <f t="shared" si="318"/>
        <v>64800</v>
      </c>
      <c r="AO208" s="104">
        <v>800</v>
      </c>
      <c r="AP208" s="105"/>
      <c r="AQ208" s="106">
        <f t="shared" si="319"/>
        <v>65600</v>
      </c>
      <c r="AR208" s="104">
        <v>800</v>
      </c>
      <c r="AS208" s="105"/>
      <c r="AT208" s="106">
        <f t="shared" si="320"/>
        <v>66400</v>
      </c>
      <c r="AU208" s="104">
        <v>800</v>
      </c>
      <c r="AV208" s="105"/>
      <c r="AW208" s="106">
        <f t="shared" si="321"/>
        <v>67200</v>
      </c>
      <c r="AX208" s="104">
        <v>800</v>
      </c>
      <c r="AY208" s="105"/>
      <c r="AZ208" s="106">
        <f t="shared" si="322"/>
        <v>68000</v>
      </c>
      <c r="BA208" s="104">
        <v>800</v>
      </c>
      <c r="BB208" s="105">
        <v>10000</v>
      </c>
      <c r="BC208" s="106">
        <f t="shared" si="323"/>
        <v>58800</v>
      </c>
      <c r="BD208" s="104">
        <v>800</v>
      </c>
      <c r="BE208" s="105">
        <v>5000</v>
      </c>
      <c r="BF208" s="171">
        <f>SUM(BC208:BC209)+BD208-SUM(BE208:BE209)</f>
        <v>45600</v>
      </c>
      <c r="BG208" s="104">
        <v>800</v>
      </c>
      <c r="BH208" s="105"/>
      <c r="BI208" s="171">
        <f>SUM(BF208:BF209)+BG208-SUM(BH208:BH209)</f>
        <v>46400</v>
      </c>
      <c r="BJ208" s="167">
        <v>800</v>
      </c>
      <c r="BK208" s="169">
        <v>20000</v>
      </c>
      <c r="BL208" s="171">
        <f>SUM(BI208:BI209)+BJ208-SUM(BK208:BK208)</f>
        <v>27200</v>
      </c>
      <c r="BM208" s="167">
        <v>800</v>
      </c>
      <c r="BN208" s="169">
        <v>13000</v>
      </c>
      <c r="BO208" s="171">
        <f>SUM(BL208:BL209)+BM208-SUM(BN208:BN209)</f>
        <v>15000</v>
      </c>
      <c r="BP208" s="167">
        <v>800</v>
      </c>
      <c r="BQ208" s="169"/>
      <c r="BR208" s="171">
        <f>SUM(BO208:BO209)+BP208-SUM(BQ208:BQ209)</f>
        <v>15800</v>
      </c>
      <c r="BS208" s="167">
        <v>800</v>
      </c>
      <c r="BT208" s="169">
        <v>17400</v>
      </c>
      <c r="BU208" s="171">
        <f>SUM(BR208:BR209)+BS208-SUM(BT208:BT209)</f>
        <v>-800</v>
      </c>
      <c r="BV208" s="167">
        <v>800</v>
      </c>
      <c r="BW208" s="169"/>
      <c r="BX208" s="171">
        <f>SUM(BU208:BU209)+BV208-SUM(BW208:BW209)</f>
        <v>0</v>
      </c>
      <c r="BY208" s="167">
        <v>800</v>
      </c>
      <c r="BZ208" s="169"/>
      <c r="CA208" s="171">
        <f>SUM(BX208:BX209)+BY208-SUM(BZ208:BZ209)</f>
        <v>800</v>
      </c>
      <c r="CB208" s="167">
        <v>800</v>
      </c>
      <c r="CC208" s="169"/>
      <c r="CD208" s="171">
        <f>SUM(CA208:CA209)+CB208-SUM(CC208:CC209)</f>
        <v>1600</v>
      </c>
    </row>
    <row r="209" spans="1:82" s="80" customFormat="1" x14ac:dyDescent="0.25">
      <c r="A209" s="103" t="e">
        <f>VLOOKUP(B209,справочник!$B$2:$E$322,4,FALSE)</f>
        <v>#N/A</v>
      </c>
      <c r="B209" s="80" t="str">
        <f t="shared" si="333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338"/>
        <v>52</v>
      </c>
      <c r="I209" s="5">
        <f t="shared" si="313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334"/>
        <v>0</v>
      </c>
      <c r="Z209" s="104">
        <v>0</v>
      </c>
      <c r="AA209" s="104">
        <f t="shared" si="335"/>
        <v>0</v>
      </c>
      <c r="AB209" s="104">
        <f>L209+AA209-Y209</f>
        <v>6000</v>
      </c>
      <c r="AC209" s="104">
        <v>0</v>
      </c>
      <c r="AD209" s="105"/>
      <c r="AE209" s="106">
        <f t="shared" si="337"/>
        <v>6000</v>
      </c>
      <c r="AF209" s="104">
        <v>0</v>
      </c>
      <c r="AG209" s="105"/>
      <c r="AH209" s="106">
        <f t="shared" si="316"/>
        <v>6000</v>
      </c>
      <c r="AI209" s="104"/>
      <c r="AJ209" s="105"/>
      <c r="AK209" s="106">
        <f t="shared" si="317"/>
        <v>6000</v>
      </c>
      <c r="AL209" s="104"/>
      <c r="AM209" s="105"/>
      <c r="AN209" s="106">
        <f t="shared" si="318"/>
        <v>6000</v>
      </c>
      <c r="AO209" s="104"/>
      <c r="AP209" s="105"/>
      <c r="AQ209" s="106">
        <f t="shared" si="319"/>
        <v>6000</v>
      </c>
      <c r="AR209" s="104"/>
      <c r="AS209" s="105"/>
      <c r="AT209" s="106">
        <f t="shared" si="320"/>
        <v>6000</v>
      </c>
      <c r="AU209" s="104"/>
      <c r="AV209" s="105"/>
      <c r="AW209" s="106">
        <f t="shared" si="321"/>
        <v>6000</v>
      </c>
      <c r="AX209" s="104"/>
      <c r="AY209" s="105"/>
      <c r="AZ209" s="106">
        <f t="shared" si="322"/>
        <v>6000</v>
      </c>
      <c r="BA209" s="104"/>
      <c r="BB209" s="105">
        <v>10000</v>
      </c>
      <c r="BC209" s="106">
        <f t="shared" si="323"/>
        <v>-4000</v>
      </c>
      <c r="BD209" s="104"/>
      <c r="BE209" s="105">
        <v>5000</v>
      </c>
      <c r="BF209" s="172"/>
      <c r="BG209" s="104"/>
      <c r="BH209" s="105"/>
      <c r="BI209" s="172"/>
      <c r="BJ209" s="168"/>
      <c r="BK209" s="170"/>
      <c r="BL209" s="172"/>
      <c r="BM209" s="168"/>
      <c r="BN209" s="170"/>
      <c r="BO209" s="172"/>
      <c r="BP209" s="168"/>
      <c r="BQ209" s="170"/>
      <c r="BR209" s="172"/>
      <c r="BS209" s="168"/>
      <c r="BT209" s="170"/>
      <c r="BU209" s="172"/>
      <c r="BV209" s="168"/>
      <c r="BW209" s="170"/>
      <c r="BX209" s="172"/>
      <c r="BY209" s="168"/>
      <c r="BZ209" s="170"/>
      <c r="CA209" s="172"/>
      <c r="CB209" s="168"/>
      <c r="CC209" s="170"/>
      <c r="CD209" s="172"/>
    </row>
    <row r="210" spans="1:82" ht="25.5" customHeight="1" x14ac:dyDescent="0.25">
      <c r="A210" s="41">
        <f>VLOOKUP(B210,справочник!$B$2:$E$322,4,FALSE)</f>
        <v>6</v>
      </c>
      <c r="B210" t="str">
        <f t="shared" si="333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338"/>
        <v>14</v>
      </c>
      <c r="I210" s="1">
        <f t="shared" si="313"/>
        <v>14000</v>
      </c>
      <c r="J210" s="17"/>
      <c r="K210" s="17"/>
      <c r="L210" s="18">
        <f t="shared" si="314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334"/>
        <v>22000</v>
      </c>
      <c r="Z210" s="96">
        <v>12</v>
      </c>
      <c r="AA210" s="96">
        <f t="shared" si="335"/>
        <v>9600</v>
      </c>
      <c r="AB210" s="96">
        <f t="shared" si="336"/>
        <v>1600</v>
      </c>
      <c r="AC210" s="99">
        <v>800</v>
      </c>
      <c r="AD210" s="98"/>
      <c r="AE210" s="102">
        <f t="shared" si="337"/>
        <v>2400</v>
      </c>
      <c r="AF210" s="99">
        <v>800</v>
      </c>
      <c r="AG210" s="98"/>
      <c r="AH210" s="102">
        <f t="shared" si="316"/>
        <v>3200</v>
      </c>
      <c r="AI210" s="99">
        <v>800</v>
      </c>
      <c r="AJ210" s="98"/>
      <c r="AK210" s="102">
        <f t="shared" si="317"/>
        <v>4000</v>
      </c>
      <c r="AL210" s="99">
        <v>800</v>
      </c>
      <c r="AM210" s="98"/>
      <c r="AN210" s="102">
        <f t="shared" si="318"/>
        <v>4800</v>
      </c>
      <c r="AO210" s="99">
        <v>800</v>
      </c>
      <c r="AP210" s="113">
        <v>4500</v>
      </c>
      <c r="AQ210" s="102">
        <f t="shared" si="319"/>
        <v>1100</v>
      </c>
      <c r="AR210" s="99">
        <v>800</v>
      </c>
      <c r="AS210" s="113"/>
      <c r="AT210" s="102">
        <f t="shared" si="320"/>
        <v>1900</v>
      </c>
      <c r="AU210" s="99">
        <v>800</v>
      </c>
      <c r="AV210" s="113"/>
      <c r="AW210" s="102">
        <f t="shared" si="321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  <c r="BY210" s="99">
        <v>800</v>
      </c>
      <c r="BZ210" s="113">
        <v>3585.94</v>
      </c>
      <c r="CA210" s="102">
        <f>BX210+BY210-BZ210</f>
        <v>800.00000000000045</v>
      </c>
      <c r="CB210" s="99">
        <v>800</v>
      </c>
      <c r="CC210" s="113"/>
      <c r="CD210" s="102">
        <f>CA210+CB210-CC210</f>
        <v>1600.0000000000005</v>
      </c>
    </row>
    <row r="211" spans="1:82" ht="25.5" customHeight="1" x14ac:dyDescent="0.25">
      <c r="A211" s="41">
        <f>VLOOKUP(B211,справочник!$B$2:$E$322,4,FALSE)</f>
        <v>80</v>
      </c>
      <c r="B211" t="str">
        <f t="shared" si="333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338"/>
        <v>45</v>
      </c>
      <c r="I211" s="1">
        <f t="shared" si="313"/>
        <v>45000</v>
      </c>
      <c r="J211" s="17">
        <v>45000</v>
      </c>
      <c r="K211" s="17"/>
      <c r="L211" s="18">
        <f t="shared" si="314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334"/>
        <v>8000</v>
      </c>
      <c r="Z211" s="96">
        <v>12</v>
      </c>
      <c r="AA211" s="96">
        <f t="shared" si="335"/>
        <v>9600</v>
      </c>
      <c r="AB211" s="96">
        <f t="shared" si="336"/>
        <v>1600</v>
      </c>
      <c r="AC211" s="99">
        <v>800</v>
      </c>
      <c r="AD211" s="98">
        <v>6000</v>
      </c>
      <c r="AE211" s="102">
        <f t="shared" si="337"/>
        <v>-3600</v>
      </c>
      <c r="AF211" s="99">
        <v>800</v>
      </c>
      <c r="AG211" s="98">
        <v>4000</v>
      </c>
      <c r="AH211" s="102">
        <f t="shared" si="316"/>
        <v>-6800</v>
      </c>
      <c r="AI211" s="99">
        <v>800</v>
      </c>
      <c r="AJ211" s="98"/>
      <c r="AK211" s="102">
        <f t="shared" si="317"/>
        <v>-6000</v>
      </c>
      <c r="AL211" s="99">
        <v>800</v>
      </c>
      <c r="AM211" s="98">
        <v>1600</v>
      </c>
      <c r="AN211" s="102">
        <f t="shared" si="318"/>
        <v>-6800</v>
      </c>
      <c r="AO211" s="99">
        <v>800</v>
      </c>
      <c r="AP211" s="113"/>
      <c r="AQ211" s="102">
        <f t="shared" si="319"/>
        <v>-6000</v>
      </c>
      <c r="AR211" s="99">
        <v>800</v>
      </c>
      <c r="AS211" s="113"/>
      <c r="AT211" s="102">
        <f t="shared" si="320"/>
        <v>-5200</v>
      </c>
      <c r="AU211" s="99">
        <v>800</v>
      </c>
      <c r="AV211" s="113"/>
      <c r="AW211" s="102">
        <f t="shared" si="321"/>
        <v>-4400</v>
      </c>
      <c r="AX211" s="99">
        <v>800</v>
      </c>
      <c r="AY211" s="113"/>
      <c r="AZ211" s="102">
        <f t="shared" si="322"/>
        <v>-3600</v>
      </c>
      <c r="BA211" s="99">
        <v>800</v>
      </c>
      <c r="BB211" s="113"/>
      <c r="BC211" s="102">
        <f t="shared" ref="BC211:BC229" si="339">AZ211+BA211-BB211</f>
        <v>-2800</v>
      </c>
      <c r="BD211" s="99">
        <v>800</v>
      </c>
      <c r="BE211" s="113"/>
      <c r="BF211" s="102">
        <f t="shared" ref="BF211:BF229" si="340">BC211+BD211-BE211</f>
        <v>-2000</v>
      </c>
      <c r="BG211" s="99">
        <v>800</v>
      </c>
      <c r="BH211" s="113"/>
      <c r="BI211" s="102">
        <f t="shared" ref="BI211:BI229" si="341">BF211+BG211-BH211</f>
        <v>-1200</v>
      </c>
      <c r="BJ211" s="99">
        <v>800</v>
      </c>
      <c r="BK211" s="113"/>
      <c r="BL211" s="102">
        <f t="shared" ref="BL211:BL229" si="342">BI211+BJ211-BK211</f>
        <v>-400</v>
      </c>
      <c r="BM211" s="99">
        <v>800</v>
      </c>
      <c r="BN211" s="113"/>
      <c r="BO211" s="102">
        <f t="shared" ref="BO211:BO229" si="343">BL211+BM211-BN211</f>
        <v>400</v>
      </c>
      <c r="BP211" s="99">
        <v>800</v>
      </c>
      <c r="BQ211" s="113"/>
      <c r="BR211" s="102">
        <f t="shared" ref="BR211:BR229" si="344">BO211+BP211-BQ211</f>
        <v>1200</v>
      </c>
      <c r="BS211" s="99">
        <v>800</v>
      </c>
      <c r="BT211" s="113"/>
      <c r="BU211" s="102">
        <f t="shared" ref="BU211:BU229" si="345">BR211+BS211-BT211</f>
        <v>2000</v>
      </c>
      <c r="BV211" s="99">
        <v>800</v>
      </c>
      <c r="BW211" s="113"/>
      <c r="BX211" s="102">
        <f t="shared" ref="BX211:BX229" si="346">BU211+BV211-BW211</f>
        <v>2800</v>
      </c>
      <c r="BY211" s="99">
        <v>800</v>
      </c>
      <c r="BZ211" s="113">
        <v>3200</v>
      </c>
      <c r="CA211" s="102">
        <f t="shared" ref="CA211:CA229" si="347">BX211+BY211-BZ211</f>
        <v>400</v>
      </c>
      <c r="CB211" s="99">
        <v>800</v>
      </c>
      <c r="CC211" s="113"/>
      <c r="CD211" s="102">
        <f t="shared" ref="CD211:CD229" si="348">CA211+CB211-CC211</f>
        <v>1200</v>
      </c>
    </row>
    <row r="212" spans="1:82" ht="38.25" customHeight="1" x14ac:dyDescent="0.25">
      <c r="A212" s="41" t="e">
        <f>VLOOKUP(B212,справочник!$B$2:$E$322,4,FALSE)</f>
        <v>#N/A</v>
      </c>
      <c r="B212" t="str">
        <f t="shared" si="333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338"/>
        <v>46</v>
      </c>
      <c r="I212" s="1">
        <f t="shared" si="313"/>
        <v>46000</v>
      </c>
      <c r="J212" s="17">
        <v>38000</v>
      </c>
      <c r="K212" s="17"/>
      <c r="L212" s="18">
        <f t="shared" si="314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334"/>
        <v>13600</v>
      </c>
      <c r="Z212" s="96">
        <v>12</v>
      </c>
      <c r="AA212" s="96">
        <f t="shared" si="335"/>
        <v>9600</v>
      </c>
      <c r="AB212" s="96">
        <f t="shared" si="336"/>
        <v>4000</v>
      </c>
      <c r="AC212" s="99">
        <v>800</v>
      </c>
      <c r="AD212" s="98"/>
      <c r="AE212" s="102">
        <f t="shared" si="337"/>
        <v>4800</v>
      </c>
      <c r="AF212" s="99">
        <v>800</v>
      </c>
      <c r="AG212" s="98">
        <v>1600</v>
      </c>
      <c r="AH212" s="102">
        <f t="shared" si="316"/>
        <v>4000</v>
      </c>
      <c r="AI212" s="99">
        <v>800</v>
      </c>
      <c r="AJ212" s="98"/>
      <c r="AK212" s="102">
        <f t="shared" si="317"/>
        <v>4800</v>
      </c>
      <c r="AL212" s="99">
        <v>800</v>
      </c>
      <c r="AM212" s="98"/>
      <c r="AN212" s="102">
        <f t="shared" si="318"/>
        <v>5600</v>
      </c>
      <c r="AO212" s="99">
        <v>800</v>
      </c>
      <c r="AP212" s="113"/>
      <c r="AQ212" s="102">
        <f t="shared" si="319"/>
        <v>6400</v>
      </c>
      <c r="AR212" s="99">
        <v>800</v>
      </c>
      <c r="AS212" s="113"/>
      <c r="AT212" s="102">
        <f t="shared" si="320"/>
        <v>7200</v>
      </c>
      <c r="AU212" s="99">
        <v>800</v>
      </c>
      <c r="AV212" s="113"/>
      <c r="AW212" s="102">
        <f t="shared" si="321"/>
        <v>8000</v>
      </c>
      <c r="AX212" s="99">
        <v>800</v>
      </c>
      <c r="AY212" s="113"/>
      <c r="AZ212" s="102">
        <f t="shared" si="322"/>
        <v>8800</v>
      </c>
      <c r="BA212" s="99">
        <v>800</v>
      </c>
      <c r="BB212" s="113"/>
      <c r="BC212" s="102">
        <f t="shared" si="339"/>
        <v>9600</v>
      </c>
      <c r="BD212" s="99">
        <v>800</v>
      </c>
      <c r="BE212" s="113">
        <v>6400</v>
      </c>
      <c r="BF212" s="102">
        <f t="shared" si="340"/>
        <v>4000</v>
      </c>
      <c r="BG212" s="99">
        <v>800</v>
      </c>
      <c r="BH212" s="113">
        <v>1600</v>
      </c>
      <c r="BI212" s="102">
        <f t="shared" si="341"/>
        <v>3200</v>
      </c>
      <c r="BJ212" s="99">
        <v>800</v>
      </c>
      <c r="BK212" s="113"/>
      <c r="BL212" s="102">
        <f t="shared" si="342"/>
        <v>4000</v>
      </c>
      <c r="BM212" s="99">
        <v>800</v>
      </c>
      <c r="BN212" s="113"/>
      <c r="BO212" s="102">
        <f t="shared" si="343"/>
        <v>4800</v>
      </c>
      <c r="BP212" s="99">
        <v>800</v>
      </c>
      <c r="BQ212" s="113"/>
      <c r="BR212" s="102">
        <f t="shared" si="344"/>
        <v>5600</v>
      </c>
      <c r="BS212" s="99">
        <v>800</v>
      </c>
      <c r="BT212" s="113"/>
      <c r="BU212" s="102">
        <f t="shared" si="345"/>
        <v>6400</v>
      </c>
      <c r="BV212" s="99">
        <v>800</v>
      </c>
      <c r="BW212" s="113"/>
      <c r="BX212" s="102">
        <f t="shared" si="346"/>
        <v>7200</v>
      </c>
      <c r="BY212" s="99">
        <v>800</v>
      </c>
      <c r="BZ212" s="113">
        <v>4000</v>
      </c>
      <c r="CA212" s="102">
        <f t="shared" si="347"/>
        <v>4000</v>
      </c>
      <c r="CB212" s="99">
        <v>800</v>
      </c>
      <c r="CC212" s="113"/>
      <c r="CD212" s="102">
        <f t="shared" si="348"/>
        <v>4800</v>
      </c>
    </row>
    <row r="213" spans="1:82" ht="15" customHeight="1" x14ac:dyDescent="0.25">
      <c r="A213" s="41" t="e">
        <f>VLOOKUP(B213,справочник!$B$2:$E$322,4,FALSE)</f>
        <v>#N/A</v>
      </c>
      <c r="B213" t="str">
        <f t="shared" si="333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338"/>
        <v>47</v>
      </c>
      <c r="I213" s="1">
        <f t="shared" si="313"/>
        <v>47000</v>
      </c>
      <c r="J213" s="17">
        <v>32000</v>
      </c>
      <c r="K213" s="17"/>
      <c r="L213" s="18">
        <f t="shared" si="314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334"/>
        <v>4000</v>
      </c>
      <c r="Z213" s="96">
        <v>12</v>
      </c>
      <c r="AA213" s="96">
        <f t="shared" si="335"/>
        <v>9600</v>
      </c>
      <c r="AB213" s="96">
        <f t="shared" si="336"/>
        <v>20600</v>
      </c>
      <c r="AC213" s="99">
        <v>800</v>
      </c>
      <c r="AD213" s="98"/>
      <c r="AE213" s="102">
        <f t="shared" si="337"/>
        <v>21400</v>
      </c>
      <c r="AF213" s="99">
        <v>800</v>
      </c>
      <c r="AG213" s="98"/>
      <c r="AH213" s="102">
        <f t="shared" si="316"/>
        <v>22200</v>
      </c>
      <c r="AI213" s="99">
        <v>800</v>
      </c>
      <c r="AJ213" s="98"/>
      <c r="AK213" s="102">
        <f t="shared" si="317"/>
        <v>23000</v>
      </c>
      <c r="AL213" s="99">
        <v>800</v>
      </c>
      <c r="AM213" s="98"/>
      <c r="AN213" s="102">
        <f t="shared" si="318"/>
        <v>23800</v>
      </c>
      <c r="AO213" s="99">
        <v>800</v>
      </c>
      <c r="AP213" s="113"/>
      <c r="AQ213" s="102">
        <f t="shared" si="319"/>
        <v>24600</v>
      </c>
      <c r="AR213" s="99">
        <v>800</v>
      </c>
      <c r="AS213" s="113">
        <v>2500</v>
      </c>
      <c r="AT213" s="102">
        <f t="shared" si="320"/>
        <v>22900</v>
      </c>
      <c r="AU213" s="99">
        <v>800</v>
      </c>
      <c r="AV213" s="113">
        <v>10000</v>
      </c>
      <c r="AW213" s="102">
        <f t="shared" si="321"/>
        <v>13700</v>
      </c>
      <c r="AX213" s="99">
        <v>800</v>
      </c>
      <c r="AY213" s="113">
        <v>800</v>
      </c>
      <c r="AZ213" s="102">
        <f t="shared" si="322"/>
        <v>13700</v>
      </c>
      <c r="BA213" s="99">
        <v>800</v>
      </c>
      <c r="BB213" s="113"/>
      <c r="BC213" s="102">
        <f t="shared" si="339"/>
        <v>14500</v>
      </c>
      <c r="BD213" s="99">
        <v>800</v>
      </c>
      <c r="BE213" s="113">
        <v>3000</v>
      </c>
      <c r="BF213" s="102">
        <f t="shared" si="340"/>
        <v>12300</v>
      </c>
      <c r="BG213" s="99">
        <v>800</v>
      </c>
      <c r="BH213" s="113"/>
      <c r="BI213" s="102">
        <f t="shared" si="341"/>
        <v>13100</v>
      </c>
      <c r="BJ213" s="99">
        <v>800</v>
      </c>
      <c r="BK213" s="113"/>
      <c r="BL213" s="102">
        <f t="shared" si="342"/>
        <v>13900</v>
      </c>
      <c r="BM213" s="99">
        <v>800</v>
      </c>
      <c r="BN213" s="113"/>
      <c r="BO213" s="102">
        <f t="shared" si="343"/>
        <v>14700</v>
      </c>
      <c r="BP213" s="99">
        <v>800</v>
      </c>
      <c r="BQ213" s="113"/>
      <c r="BR213" s="102">
        <f t="shared" si="344"/>
        <v>15500</v>
      </c>
      <c r="BS213" s="99">
        <v>800</v>
      </c>
      <c r="BT213" s="113"/>
      <c r="BU213" s="102">
        <f t="shared" si="345"/>
        <v>16300</v>
      </c>
      <c r="BV213" s="99">
        <v>800</v>
      </c>
      <c r="BW213" s="113"/>
      <c r="BX213" s="102">
        <f t="shared" si="346"/>
        <v>17100</v>
      </c>
      <c r="BY213" s="99">
        <v>800</v>
      </c>
      <c r="BZ213" s="113"/>
      <c r="CA213" s="102">
        <f t="shared" si="347"/>
        <v>17900</v>
      </c>
      <c r="CB213" s="99">
        <v>800</v>
      </c>
      <c r="CC213" s="113"/>
      <c r="CD213" s="102">
        <f t="shared" si="348"/>
        <v>18700</v>
      </c>
    </row>
    <row r="214" spans="1:82" ht="15" customHeight="1" x14ac:dyDescent="0.25">
      <c r="A214" s="41">
        <f>VLOOKUP(B214,справочник!$B$2:$E$322,4,FALSE)</f>
        <v>33</v>
      </c>
      <c r="B214" t="str">
        <f t="shared" si="333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338"/>
        <v>52</v>
      </c>
      <c r="I214" s="1">
        <f t="shared" si="313"/>
        <v>52000</v>
      </c>
      <c r="J214" s="17">
        <f>1000+44000</f>
        <v>45000</v>
      </c>
      <c r="K214" s="17"/>
      <c r="L214" s="18">
        <f t="shared" si="314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334"/>
        <v>10050</v>
      </c>
      <c r="Z214" s="96">
        <v>12</v>
      </c>
      <c r="AA214" s="96">
        <f t="shared" si="335"/>
        <v>9600</v>
      </c>
      <c r="AB214" s="96">
        <f t="shared" si="336"/>
        <v>6550</v>
      </c>
      <c r="AC214" s="99">
        <v>800</v>
      </c>
      <c r="AD214" s="98"/>
      <c r="AE214" s="102">
        <f t="shared" si="337"/>
        <v>7350</v>
      </c>
      <c r="AF214" s="99">
        <v>800</v>
      </c>
      <c r="AG214" s="98"/>
      <c r="AH214" s="102">
        <f t="shared" si="316"/>
        <v>8150</v>
      </c>
      <c r="AI214" s="99">
        <v>800</v>
      </c>
      <c r="AJ214" s="98">
        <v>8150</v>
      </c>
      <c r="AK214" s="102">
        <f t="shared" si="317"/>
        <v>800</v>
      </c>
      <c r="AL214" s="99">
        <v>800</v>
      </c>
      <c r="AM214" s="98"/>
      <c r="AN214" s="102">
        <f t="shared" si="318"/>
        <v>1600</v>
      </c>
      <c r="AO214" s="99">
        <v>800</v>
      </c>
      <c r="AP214" s="113"/>
      <c r="AQ214" s="102">
        <f t="shared" si="319"/>
        <v>2400</v>
      </c>
      <c r="AR214" s="99">
        <v>800</v>
      </c>
      <c r="AS214" s="113"/>
      <c r="AT214" s="102">
        <f t="shared" si="320"/>
        <v>3200</v>
      </c>
      <c r="AU214" s="99">
        <v>800</v>
      </c>
      <c r="AV214" s="113"/>
      <c r="AW214" s="102">
        <f t="shared" si="321"/>
        <v>4000</v>
      </c>
      <c r="AX214" s="99">
        <v>800</v>
      </c>
      <c r="AY214" s="113"/>
      <c r="AZ214" s="102">
        <f t="shared" si="322"/>
        <v>4800</v>
      </c>
      <c r="BA214" s="99">
        <v>800</v>
      </c>
      <c r="BB214" s="113"/>
      <c r="BC214" s="102">
        <f t="shared" si="339"/>
        <v>5600</v>
      </c>
      <c r="BD214" s="99">
        <v>800</v>
      </c>
      <c r="BE214" s="113"/>
      <c r="BF214" s="102">
        <f t="shared" si="340"/>
        <v>6400</v>
      </c>
      <c r="BG214" s="99">
        <v>800</v>
      </c>
      <c r="BH214" s="113">
        <v>8000</v>
      </c>
      <c r="BI214" s="102">
        <f t="shared" si="341"/>
        <v>-800</v>
      </c>
      <c r="BJ214" s="99">
        <v>800</v>
      </c>
      <c r="BK214" s="113"/>
      <c r="BL214" s="102">
        <f t="shared" si="342"/>
        <v>0</v>
      </c>
      <c r="BM214" s="99">
        <v>800</v>
      </c>
      <c r="BN214" s="113"/>
      <c r="BO214" s="102">
        <f t="shared" si="343"/>
        <v>800</v>
      </c>
      <c r="BP214" s="99">
        <v>800</v>
      </c>
      <c r="BQ214" s="113"/>
      <c r="BR214" s="102">
        <f t="shared" si="344"/>
        <v>1600</v>
      </c>
      <c r="BS214" s="99">
        <v>800</v>
      </c>
      <c r="BT214" s="113">
        <v>2400</v>
      </c>
      <c r="BU214" s="102">
        <f t="shared" si="345"/>
        <v>0</v>
      </c>
      <c r="BV214" s="99">
        <v>800</v>
      </c>
      <c r="BW214" s="113"/>
      <c r="BX214" s="102">
        <f t="shared" si="346"/>
        <v>800</v>
      </c>
      <c r="BY214" s="99">
        <v>800</v>
      </c>
      <c r="BZ214" s="113"/>
      <c r="CA214" s="102">
        <f t="shared" si="347"/>
        <v>1600</v>
      </c>
      <c r="CB214" s="99">
        <v>800</v>
      </c>
      <c r="CC214" s="113">
        <v>3200</v>
      </c>
      <c r="CD214" s="102">
        <f t="shared" si="348"/>
        <v>-800</v>
      </c>
    </row>
    <row r="215" spans="1:82" ht="15" customHeight="1" x14ac:dyDescent="0.25">
      <c r="A215" s="41">
        <f>VLOOKUP(B215,справочник!$B$2:$E$322,4,FALSE)</f>
        <v>169</v>
      </c>
      <c r="B215" t="str">
        <f t="shared" si="333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338"/>
        <v>25</v>
      </c>
      <c r="I215" s="1">
        <f t="shared" si="313"/>
        <v>25000</v>
      </c>
      <c r="J215" s="17">
        <v>21000</v>
      </c>
      <c r="K215" s="17"/>
      <c r="L215" s="18">
        <f t="shared" si="314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334"/>
        <v>12600</v>
      </c>
      <c r="Z215" s="96">
        <v>12</v>
      </c>
      <c r="AA215" s="96">
        <f t="shared" si="335"/>
        <v>9600</v>
      </c>
      <c r="AB215" s="96">
        <f t="shared" si="336"/>
        <v>1000</v>
      </c>
      <c r="AC215" s="99">
        <v>800</v>
      </c>
      <c r="AD215" s="98"/>
      <c r="AE215" s="102">
        <f t="shared" si="337"/>
        <v>1800</v>
      </c>
      <c r="AF215" s="99">
        <v>800</v>
      </c>
      <c r="AG215" s="98">
        <v>2400</v>
      </c>
      <c r="AH215" s="102">
        <f t="shared" si="316"/>
        <v>200</v>
      </c>
      <c r="AI215" s="99">
        <v>800</v>
      </c>
      <c r="AJ215" s="98"/>
      <c r="AK215" s="102">
        <f t="shared" si="317"/>
        <v>1000</v>
      </c>
      <c r="AL215" s="99">
        <v>800</v>
      </c>
      <c r="AM215" s="98"/>
      <c r="AN215" s="102">
        <f t="shared" si="318"/>
        <v>1800</v>
      </c>
      <c r="AO215" s="99">
        <v>800</v>
      </c>
      <c r="AP215" s="113">
        <v>2400</v>
      </c>
      <c r="AQ215" s="102">
        <f t="shared" si="319"/>
        <v>200</v>
      </c>
      <c r="AR215" s="99">
        <v>800</v>
      </c>
      <c r="AS215" s="113"/>
      <c r="AT215" s="102">
        <f t="shared" si="320"/>
        <v>1000</v>
      </c>
      <c r="AU215" s="99">
        <v>800</v>
      </c>
      <c r="AV215" s="113"/>
      <c r="AW215" s="102">
        <f t="shared" si="321"/>
        <v>1800</v>
      </c>
      <c r="AX215" s="99">
        <v>800</v>
      </c>
      <c r="AY215" s="113"/>
      <c r="AZ215" s="102">
        <f t="shared" si="322"/>
        <v>2600</v>
      </c>
      <c r="BA215" s="99">
        <v>800</v>
      </c>
      <c r="BB215" s="113">
        <v>2400</v>
      </c>
      <c r="BC215" s="102">
        <f t="shared" si="339"/>
        <v>1000</v>
      </c>
      <c r="BD215" s="99">
        <v>800</v>
      </c>
      <c r="BE215" s="113">
        <v>2400</v>
      </c>
      <c r="BF215" s="102">
        <f t="shared" si="340"/>
        <v>-600</v>
      </c>
      <c r="BG215" s="99">
        <v>800</v>
      </c>
      <c r="BH215" s="113"/>
      <c r="BI215" s="102">
        <f t="shared" si="341"/>
        <v>200</v>
      </c>
      <c r="BJ215" s="99">
        <v>800</v>
      </c>
      <c r="BK215" s="113"/>
      <c r="BL215" s="102">
        <f t="shared" si="342"/>
        <v>1000</v>
      </c>
      <c r="BM215" s="99">
        <v>800</v>
      </c>
      <c r="BN215" s="113"/>
      <c r="BO215" s="102">
        <f t="shared" si="343"/>
        <v>1800</v>
      </c>
      <c r="BP215" s="99">
        <v>800</v>
      </c>
      <c r="BQ215" s="113">
        <v>2400</v>
      </c>
      <c r="BR215" s="102">
        <f t="shared" si="344"/>
        <v>200</v>
      </c>
      <c r="BS215" s="99">
        <v>800</v>
      </c>
      <c r="BT215" s="113"/>
      <c r="BU215" s="102">
        <f t="shared" si="345"/>
        <v>1000</v>
      </c>
      <c r="BV215" s="99">
        <v>800</v>
      </c>
      <c r="BW215" s="113">
        <v>2400</v>
      </c>
      <c r="BX215" s="102">
        <f t="shared" si="346"/>
        <v>-600</v>
      </c>
      <c r="BY215" s="99">
        <v>800</v>
      </c>
      <c r="BZ215" s="113"/>
      <c r="CA215" s="102">
        <f t="shared" si="347"/>
        <v>200</v>
      </c>
      <c r="CB215" s="99">
        <v>800</v>
      </c>
      <c r="CC215" s="113"/>
      <c r="CD215" s="102">
        <f t="shared" si="348"/>
        <v>1000</v>
      </c>
    </row>
    <row r="216" spans="1:82" ht="15" customHeight="1" x14ac:dyDescent="0.25">
      <c r="A216" s="41">
        <f>VLOOKUP(B216,справочник!$B$2:$E$322,4,FALSE)</f>
        <v>185</v>
      </c>
      <c r="B216" t="str">
        <f t="shared" si="333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338"/>
        <v>28</v>
      </c>
      <c r="I216" s="1">
        <f t="shared" si="313"/>
        <v>28000</v>
      </c>
      <c r="J216" s="17">
        <v>14000</v>
      </c>
      <c r="K216" s="17"/>
      <c r="L216" s="18">
        <f t="shared" si="314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334"/>
        <v>0</v>
      </c>
      <c r="Z216" s="96">
        <v>12</v>
      </c>
      <c r="AA216" s="96">
        <f t="shared" si="335"/>
        <v>9600</v>
      </c>
      <c r="AB216" s="96">
        <f t="shared" si="336"/>
        <v>23600</v>
      </c>
      <c r="AC216" s="99">
        <v>800</v>
      </c>
      <c r="AD216" s="98"/>
      <c r="AE216" s="102">
        <f t="shared" si="337"/>
        <v>24400</v>
      </c>
      <c r="AF216" s="99">
        <v>800</v>
      </c>
      <c r="AG216" s="98"/>
      <c r="AH216" s="102">
        <f t="shared" si="316"/>
        <v>25200</v>
      </c>
      <c r="AI216" s="99">
        <v>800</v>
      </c>
      <c r="AJ216" s="98"/>
      <c r="AK216" s="102">
        <f t="shared" si="317"/>
        <v>26000</v>
      </c>
      <c r="AL216" s="99">
        <v>800</v>
      </c>
      <c r="AM216" s="98"/>
      <c r="AN216" s="102">
        <f t="shared" si="318"/>
        <v>26800</v>
      </c>
      <c r="AO216" s="99">
        <v>800</v>
      </c>
      <c r="AP216" s="113"/>
      <c r="AQ216" s="102">
        <f t="shared" si="319"/>
        <v>27600</v>
      </c>
      <c r="AR216" s="99">
        <v>800</v>
      </c>
      <c r="AS216" s="113"/>
      <c r="AT216" s="102">
        <f t="shared" si="320"/>
        <v>28400</v>
      </c>
      <c r="AU216" s="99">
        <v>800</v>
      </c>
      <c r="AV216" s="113"/>
      <c r="AW216" s="102">
        <f t="shared" si="321"/>
        <v>29200</v>
      </c>
      <c r="AX216" s="99">
        <v>800</v>
      </c>
      <c r="AY216" s="113"/>
      <c r="AZ216" s="102">
        <f t="shared" si="322"/>
        <v>30000</v>
      </c>
      <c r="BA216" s="99">
        <v>800</v>
      </c>
      <c r="BB216" s="113"/>
      <c r="BC216" s="102">
        <f t="shared" si="339"/>
        <v>30800</v>
      </c>
      <c r="BD216" s="99">
        <v>800</v>
      </c>
      <c r="BE216" s="113"/>
      <c r="BF216" s="102">
        <f t="shared" si="340"/>
        <v>31600</v>
      </c>
      <c r="BG216" s="99">
        <v>800</v>
      </c>
      <c r="BH216" s="113"/>
      <c r="BI216" s="102">
        <f t="shared" si="341"/>
        <v>32400</v>
      </c>
      <c r="BJ216" s="99">
        <v>800</v>
      </c>
      <c r="BK216" s="113"/>
      <c r="BL216" s="102">
        <f t="shared" si="342"/>
        <v>33200</v>
      </c>
      <c r="BM216" s="99">
        <v>800</v>
      </c>
      <c r="BN216" s="113"/>
      <c r="BO216" s="102">
        <f t="shared" si="343"/>
        <v>34000</v>
      </c>
      <c r="BP216" s="99">
        <v>800</v>
      </c>
      <c r="BQ216" s="113"/>
      <c r="BR216" s="102">
        <f t="shared" si="344"/>
        <v>34800</v>
      </c>
      <c r="BS216" s="99">
        <v>800</v>
      </c>
      <c r="BT216" s="113"/>
      <c r="BU216" s="102">
        <f t="shared" si="345"/>
        <v>35600</v>
      </c>
      <c r="BV216" s="99">
        <v>800</v>
      </c>
      <c r="BW216" s="113"/>
      <c r="BX216" s="102">
        <f t="shared" si="346"/>
        <v>36400</v>
      </c>
      <c r="BY216" s="99">
        <v>800</v>
      </c>
      <c r="BZ216" s="113"/>
      <c r="CA216" s="102">
        <f t="shared" si="347"/>
        <v>37200</v>
      </c>
      <c r="CB216" s="99">
        <v>800</v>
      </c>
      <c r="CC216" s="113"/>
      <c r="CD216" s="102">
        <f t="shared" si="348"/>
        <v>38000</v>
      </c>
    </row>
    <row r="217" spans="1:82" ht="15" customHeight="1" x14ac:dyDescent="0.25">
      <c r="A217" s="41" t="e">
        <f>VLOOKUP(B217,справочник!$B$2:$E$322,4,FALSE)</f>
        <v>#N/A</v>
      </c>
      <c r="B217" t="str">
        <f t="shared" si="333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338"/>
        <v>20</v>
      </c>
      <c r="I217" s="1">
        <f t="shared" si="313"/>
        <v>20000</v>
      </c>
      <c r="J217" s="17">
        <v>3000</v>
      </c>
      <c r="K217" s="17"/>
      <c r="L217" s="18">
        <f t="shared" si="314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334"/>
        <v>14500</v>
      </c>
      <c r="Z217" s="96">
        <v>12</v>
      </c>
      <c r="AA217" s="96">
        <f t="shared" si="335"/>
        <v>9600</v>
      </c>
      <c r="AB217" s="96">
        <f t="shared" si="336"/>
        <v>12100</v>
      </c>
      <c r="AC217" s="99">
        <v>800</v>
      </c>
      <c r="AD217" s="98"/>
      <c r="AE217" s="102">
        <f t="shared" si="337"/>
        <v>12900</v>
      </c>
      <c r="AF217" s="99">
        <v>800</v>
      </c>
      <c r="AG217" s="98"/>
      <c r="AH217" s="102">
        <f t="shared" si="316"/>
        <v>13700</v>
      </c>
      <c r="AI217" s="99">
        <v>800</v>
      </c>
      <c r="AJ217" s="98"/>
      <c r="AK217" s="102">
        <f t="shared" si="317"/>
        <v>14500</v>
      </c>
      <c r="AL217" s="99">
        <v>800</v>
      </c>
      <c r="AM217" s="98">
        <v>4700</v>
      </c>
      <c r="AN217" s="102">
        <f t="shared" si="318"/>
        <v>10600</v>
      </c>
      <c r="AO217" s="99">
        <v>800</v>
      </c>
      <c r="AP217" s="113"/>
      <c r="AQ217" s="102">
        <f t="shared" si="319"/>
        <v>11400</v>
      </c>
      <c r="AR217" s="99">
        <v>800</v>
      </c>
      <c r="AS217" s="113"/>
      <c r="AT217" s="102">
        <f t="shared" si="320"/>
        <v>12200</v>
      </c>
      <c r="AU217" s="99">
        <v>800</v>
      </c>
      <c r="AV217" s="113">
        <v>4800</v>
      </c>
      <c r="AW217" s="102">
        <f t="shared" si="321"/>
        <v>8200</v>
      </c>
      <c r="AX217" s="99">
        <v>800</v>
      </c>
      <c r="AY217" s="113"/>
      <c r="AZ217" s="102">
        <f t="shared" si="322"/>
        <v>9000</v>
      </c>
      <c r="BA217" s="99">
        <v>800</v>
      </c>
      <c r="BB217" s="113"/>
      <c r="BC217" s="102">
        <f t="shared" si="339"/>
        <v>9800</v>
      </c>
      <c r="BD217" s="99">
        <v>800</v>
      </c>
      <c r="BE217" s="113"/>
      <c r="BF217" s="102">
        <f t="shared" si="340"/>
        <v>10600</v>
      </c>
      <c r="BG217" s="99">
        <v>800</v>
      </c>
      <c r="BH217" s="113">
        <v>5600</v>
      </c>
      <c r="BI217" s="102">
        <f t="shared" si="341"/>
        <v>5800</v>
      </c>
      <c r="BJ217" s="99">
        <v>800</v>
      </c>
      <c r="BK217" s="113">
        <v>3200</v>
      </c>
      <c r="BL217" s="102">
        <f t="shared" si="342"/>
        <v>3400</v>
      </c>
      <c r="BM217" s="99">
        <v>800</v>
      </c>
      <c r="BN217" s="113"/>
      <c r="BO217" s="102">
        <f t="shared" si="343"/>
        <v>4200</v>
      </c>
      <c r="BP217" s="99">
        <v>800</v>
      </c>
      <c r="BQ217" s="113">
        <v>1500</v>
      </c>
      <c r="BR217" s="102">
        <f t="shared" si="344"/>
        <v>3500</v>
      </c>
      <c r="BS217" s="99">
        <v>800</v>
      </c>
      <c r="BT217" s="113"/>
      <c r="BU217" s="102">
        <f t="shared" si="345"/>
        <v>4300</v>
      </c>
      <c r="BV217" s="99">
        <v>800</v>
      </c>
      <c r="BW217" s="113">
        <f>1600+1000</f>
        <v>2600</v>
      </c>
      <c r="BX217" s="102">
        <f t="shared" si="346"/>
        <v>2500</v>
      </c>
      <c r="BY217" s="99">
        <v>800</v>
      </c>
      <c r="BZ217" s="113"/>
      <c r="CA217" s="102">
        <f t="shared" si="347"/>
        <v>3300</v>
      </c>
      <c r="CB217" s="99">
        <v>800</v>
      </c>
      <c r="CC217" s="113">
        <v>2000</v>
      </c>
      <c r="CD217" s="102">
        <f t="shared" si="348"/>
        <v>2100</v>
      </c>
    </row>
    <row r="218" spans="1:82" ht="15" customHeight="1" x14ac:dyDescent="0.25">
      <c r="A218" s="41">
        <f>VLOOKUP(B218,справочник!$B$2:$E$322,4,FALSE)</f>
        <v>307</v>
      </c>
      <c r="B218" t="str">
        <f t="shared" si="333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338"/>
        <v>41</v>
      </c>
      <c r="I218" s="1">
        <f t="shared" si="313"/>
        <v>41000</v>
      </c>
      <c r="J218" s="17">
        <v>27000</v>
      </c>
      <c r="K218" s="17"/>
      <c r="L218" s="18">
        <f t="shared" si="314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334"/>
        <v>8000</v>
      </c>
      <c r="Z218" s="96">
        <v>12</v>
      </c>
      <c r="AA218" s="96">
        <f t="shared" si="335"/>
        <v>9600</v>
      </c>
      <c r="AB218" s="96">
        <f t="shared" si="336"/>
        <v>15600</v>
      </c>
      <c r="AC218" s="99">
        <v>800</v>
      </c>
      <c r="AD218" s="98"/>
      <c r="AE218" s="102">
        <f t="shared" si="337"/>
        <v>16400</v>
      </c>
      <c r="AF218" s="99">
        <v>800</v>
      </c>
      <c r="AG218" s="98"/>
      <c r="AH218" s="102">
        <f t="shared" si="316"/>
        <v>17200</v>
      </c>
      <c r="AI218" s="99">
        <v>800</v>
      </c>
      <c r="AJ218" s="98">
        <v>4800</v>
      </c>
      <c r="AK218" s="102">
        <f t="shared" si="317"/>
        <v>13200</v>
      </c>
      <c r="AL218" s="99">
        <v>800</v>
      </c>
      <c r="AM218" s="98">
        <v>4800</v>
      </c>
      <c r="AN218" s="102">
        <f t="shared" si="318"/>
        <v>9200</v>
      </c>
      <c r="AO218" s="99">
        <v>800</v>
      </c>
      <c r="AP218" s="113">
        <v>3200</v>
      </c>
      <c r="AQ218" s="102">
        <f t="shared" si="319"/>
        <v>6800</v>
      </c>
      <c r="AR218" s="99">
        <v>800</v>
      </c>
      <c r="AS218" s="113">
        <v>2800</v>
      </c>
      <c r="AT218" s="102">
        <f t="shared" si="320"/>
        <v>4800</v>
      </c>
      <c r="AU218" s="99">
        <v>800</v>
      </c>
      <c r="AV218" s="113">
        <v>2800</v>
      </c>
      <c r="AW218" s="102">
        <f t="shared" si="321"/>
        <v>2800</v>
      </c>
      <c r="AX218" s="99">
        <v>800</v>
      </c>
      <c r="AY218" s="113">
        <v>5200</v>
      </c>
      <c r="AZ218" s="102">
        <f t="shared" si="322"/>
        <v>-1600</v>
      </c>
      <c r="BA218" s="99">
        <v>800</v>
      </c>
      <c r="BB218" s="113"/>
      <c r="BC218" s="102">
        <f t="shared" si="339"/>
        <v>-800</v>
      </c>
      <c r="BD218" s="99">
        <v>800</v>
      </c>
      <c r="BE218" s="113">
        <v>2000</v>
      </c>
      <c r="BF218" s="102">
        <f t="shared" si="340"/>
        <v>-2000</v>
      </c>
      <c r="BG218" s="99">
        <v>800</v>
      </c>
      <c r="BH218" s="113"/>
      <c r="BI218" s="102">
        <f t="shared" si="341"/>
        <v>-1200</v>
      </c>
      <c r="BJ218" s="99">
        <v>800</v>
      </c>
      <c r="BK218" s="113"/>
      <c r="BL218" s="102">
        <f t="shared" si="342"/>
        <v>-400</v>
      </c>
      <c r="BM218" s="99">
        <v>800</v>
      </c>
      <c r="BN218" s="113">
        <v>2000</v>
      </c>
      <c r="BO218" s="102">
        <f t="shared" si="343"/>
        <v>-1600</v>
      </c>
      <c r="BP218" s="99">
        <v>800</v>
      </c>
      <c r="BQ218" s="113"/>
      <c r="BR218" s="102">
        <f t="shared" si="344"/>
        <v>-800</v>
      </c>
      <c r="BS218" s="99">
        <v>800</v>
      </c>
      <c r="BT218" s="113"/>
      <c r="BU218" s="102">
        <f t="shared" si="345"/>
        <v>0</v>
      </c>
      <c r="BV218" s="99">
        <v>800</v>
      </c>
      <c r="BW218" s="113">
        <v>800</v>
      </c>
      <c r="BX218" s="102">
        <f t="shared" si="346"/>
        <v>0</v>
      </c>
      <c r="BY218" s="99">
        <v>800</v>
      </c>
      <c r="BZ218" s="113">
        <v>800</v>
      </c>
      <c r="CA218" s="102">
        <f t="shared" si="347"/>
        <v>0</v>
      </c>
      <c r="CB218" s="99">
        <v>800</v>
      </c>
      <c r="CC218" s="113">
        <v>800</v>
      </c>
      <c r="CD218" s="102">
        <f t="shared" si="348"/>
        <v>0</v>
      </c>
    </row>
    <row r="219" spans="1:82" ht="15" customHeight="1" x14ac:dyDescent="0.25">
      <c r="A219" s="41">
        <f>VLOOKUP(B219,справочник!$B$2:$E$322,4,FALSE)</f>
        <v>177</v>
      </c>
      <c r="B219" t="str">
        <f t="shared" si="333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338"/>
        <v>15</v>
      </c>
      <c r="I219" s="1">
        <f t="shared" si="313"/>
        <v>15000</v>
      </c>
      <c r="J219" s="17">
        <v>12000</v>
      </c>
      <c r="K219" s="17"/>
      <c r="L219" s="18">
        <f t="shared" si="314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334"/>
        <v>5000</v>
      </c>
      <c r="Z219" s="96">
        <v>12</v>
      </c>
      <c r="AA219" s="96">
        <f t="shared" si="335"/>
        <v>9600</v>
      </c>
      <c r="AB219" s="96">
        <f t="shared" si="336"/>
        <v>7600</v>
      </c>
      <c r="AC219" s="99">
        <v>800</v>
      </c>
      <c r="AD219" s="98">
        <v>10000</v>
      </c>
      <c r="AE219" s="102">
        <f t="shared" si="337"/>
        <v>-1600</v>
      </c>
      <c r="AF219" s="99">
        <v>800</v>
      </c>
      <c r="AG219" s="98"/>
      <c r="AH219" s="102">
        <f t="shared" si="316"/>
        <v>-800</v>
      </c>
      <c r="AI219" s="99">
        <v>800</v>
      </c>
      <c r="AJ219" s="98"/>
      <c r="AK219" s="102">
        <f t="shared" si="317"/>
        <v>0</v>
      </c>
      <c r="AL219" s="99">
        <v>800</v>
      </c>
      <c r="AM219" s="98"/>
      <c r="AN219" s="102">
        <f t="shared" si="318"/>
        <v>800</v>
      </c>
      <c r="AO219" s="99">
        <v>800</v>
      </c>
      <c r="AP219" s="113"/>
      <c r="AQ219" s="102">
        <f t="shared" si="319"/>
        <v>1600</v>
      </c>
      <c r="AR219" s="99">
        <v>800</v>
      </c>
      <c r="AS219" s="113"/>
      <c r="AT219" s="102">
        <f t="shared" si="320"/>
        <v>2400</v>
      </c>
      <c r="AU219" s="99">
        <v>800</v>
      </c>
      <c r="AV219" s="113"/>
      <c r="AW219" s="102">
        <f t="shared" si="321"/>
        <v>3200</v>
      </c>
      <c r="AX219" s="99">
        <v>800</v>
      </c>
      <c r="AY219" s="113"/>
      <c r="AZ219" s="102">
        <f t="shared" si="322"/>
        <v>4000</v>
      </c>
      <c r="BA219" s="99">
        <v>800</v>
      </c>
      <c r="BB219" s="113"/>
      <c r="BC219" s="102">
        <f t="shared" si="339"/>
        <v>4800</v>
      </c>
      <c r="BD219" s="99">
        <v>800</v>
      </c>
      <c r="BE219" s="113">
        <v>5000</v>
      </c>
      <c r="BF219" s="102">
        <f t="shared" si="340"/>
        <v>600</v>
      </c>
      <c r="BG219" s="99">
        <v>800</v>
      </c>
      <c r="BH219" s="113"/>
      <c r="BI219" s="102">
        <f t="shared" si="341"/>
        <v>1400</v>
      </c>
      <c r="BJ219" s="99">
        <v>800</v>
      </c>
      <c r="BK219" s="113"/>
      <c r="BL219" s="102">
        <f t="shared" si="342"/>
        <v>2200</v>
      </c>
      <c r="BM219" s="99">
        <v>800</v>
      </c>
      <c r="BN219" s="113"/>
      <c r="BO219" s="102">
        <f t="shared" si="343"/>
        <v>3000</v>
      </c>
      <c r="BP219" s="99">
        <v>800</v>
      </c>
      <c r="BQ219" s="113">
        <v>5000</v>
      </c>
      <c r="BR219" s="102">
        <f t="shared" si="344"/>
        <v>-1200</v>
      </c>
      <c r="BS219" s="99">
        <v>800</v>
      </c>
      <c r="BT219" s="113"/>
      <c r="BU219" s="102">
        <f t="shared" si="345"/>
        <v>-400</v>
      </c>
      <c r="BV219" s="99">
        <v>800</v>
      </c>
      <c r="BW219" s="113"/>
      <c r="BX219" s="102">
        <f t="shared" si="346"/>
        <v>400</v>
      </c>
      <c r="BY219" s="99">
        <v>800</v>
      </c>
      <c r="BZ219" s="113"/>
      <c r="CA219" s="102">
        <f t="shared" si="347"/>
        <v>1200</v>
      </c>
      <c r="CB219" s="99">
        <v>800</v>
      </c>
      <c r="CC219" s="113"/>
      <c r="CD219" s="102">
        <f t="shared" si="348"/>
        <v>2000</v>
      </c>
    </row>
    <row r="220" spans="1:82" ht="15" customHeight="1" x14ac:dyDescent="0.25">
      <c r="A220" s="41">
        <f>VLOOKUP(B220,справочник!$B$2:$E$322,4,FALSE)</f>
        <v>160</v>
      </c>
      <c r="B220" t="str">
        <f t="shared" si="333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338"/>
        <v>42</v>
      </c>
      <c r="I220" s="1">
        <v>29800</v>
      </c>
      <c r="J220" s="17">
        <v>21000</v>
      </c>
      <c r="K220" s="17"/>
      <c r="L220" s="18">
        <f t="shared" si="314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334"/>
        <v>9600</v>
      </c>
      <c r="Z220" s="96">
        <v>12</v>
      </c>
      <c r="AA220" s="96">
        <f t="shared" si="335"/>
        <v>9600</v>
      </c>
      <c r="AB220" s="96">
        <f t="shared" si="336"/>
        <v>8800</v>
      </c>
      <c r="AC220" s="99">
        <v>800</v>
      </c>
      <c r="AD220" s="98"/>
      <c r="AE220" s="102">
        <f t="shared" si="337"/>
        <v>9600</v>
      </c>
      <c r="AF220" s="99">
        <v>800</v>
      </c>
      <c r="AG220" s="98">
        <v>2400</v>
      </c>
      <c r="AH220" s="102">
        <f t="shared" si="316"/>
        <v>8000</v>
      </c>
      <c r="AI220" s="99">
        <v>800</v>
      </c>
      <c r="AJ220" s="98"/>
      <c r="AK220" s="102">
        <f t="shared" si="317"/>
        <v>8800</v>
      </c>
      <c r="AL220" s="99">
        <v>800</v>
      </c>
      <c r="AM220" s="98"/>
      <c r="AN220" s="102">
        <f t="shared" si="318"/>
        <v>9600</v>
      </c>
      <c r="AO220" s="99">
        <v>800</v>
      </c>
      <c r="AP220" s="113"/>
      <c r="AQ220" s="102">
        <f t="shared" si="319"/>
        <v>10400</v>
      </c>
      <c r="AR220" s="99">
        <v>800</v>
      </c>
      <c r="AS220" s="113">
        <f>4000</f>
        <v>4000</v>
      </c>
      <c r="AT220" s="102">
        <f t="shared" si="320"/>
        <v>7200</v>
      </c>
      <c r="AU220" s="99">
        <v>800</v>
      </c>
      <c r="AV220" s="113">
        <v>7200</v>
      </c>
      <c r="AW220" s="102">
        <f t="shared" si="321"/>
        <v>800</v>
      </c>
      <c r="AX220" s="99">
        <v>800</v>
      </c>
      <c r="AY220" s="113">
        <v>1800</v>
      </c>
      <c r="AZ220" s="102">
        <f t="shared" si="322"/>
        <v>-200</v>
      </c>
      <c r="BA220" s="99">
        <v>800</v>
      </c>
      <c r="BB220" s="113"/>
      <c r="BC220" s="102">
        <f t="shared" si="339"/>
        <v>600</v>
      </c>
      <c r="BD220" s="99">
        <v>800</v>
      </c>
      <c r="BE220" s="113"/>
      <c r="BF220" s="102">
        <f t="shared" si="340"/>
        <v>1400</v>
      </c>
      <c r="BG220" s="99">
        <v>800</v>
      </c>
      <c r="BH220" s="113"/>
      <c r="BI220" s="102">
        <f t="shared" si="341"/>
        <v>2200</v>
      </c>
      <c r="BJ220" s="99">
        <v>800</v>
      </c>
      <c r="BK220" s="113">
        <v>3000</v>
      </c>
      <c r="BL220" s="102">
        <f t="shared" si="342"/>
        <v>0</v>
      </c>
      <c r="BM220" s="99">
        <v>800</v>
      </c>
      <c r="BN220" s="113"/>
      <c r="BO220" s="102">
        <f t="shared" si="343"/>
        <v>800</v>
      </c>
      <c r="BP220" s="99">
        <v>800</v>
      </c>
      <c r="BQ220" s="113"/>
      <c r="BR220" s="102">
        <f t="shared" si="344"/>
        <v>1600</v>
      </c>
      <c r="BS220" s="99">
        <v>800</v>
      </c>
      <c r="BT220" s="113"/>
      <c r="BU220" s="102">
        <f t="shared" si="345"/>
        <v>2400</v>
      </c>
      <c r="BV220" s="99">
        <v>800</v>
      </c>
      <c r="BW220" s="113">
        <v>3000</v>
      </c>
      <c r="BX220" s="102">
        <f t="shared" si="346"/>
        <v>200</v>
      </c>
      <c r="BY220" s="99">
        <v>800</v>
      </c>
      <c r="BZ220" s="113"/>
      <c r="CA220" s="102">
        <f t="shared" si="347"/>
        <v>1000</v>
      </c>
      <c r="CB220" s="99">
        <v>800</v>
      </c>
      <c r="CC220" s="113"/>
      <c r="CD220" s="102">
        <f t="shared" si="348"/>
        <v>1800</v>
      </c>
    </row>
    <row r="221" spans="1:82" ht="25.5" customHeight="1" x14ac:dyDescent="0.25">
      <c r="A221" s="41">
        <f>VLOOKUP(B221,справочник!$B$2:$E$322,4,FALSE)</f>
        <v>53</v>
      </c>
      <c r="B221" t="str">
        <f t="shared" si="333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338"/>
        <v>12</v>
      </c>
      <c r="I221" s="1">
        <f t="shared" si="313"/>
        <v>12000</v>
      </c>
      <c r="J221" s="17">
        <v>12000</v>
      </c>
      <c r="K221" s="17"/>
      <c r="L221" s="18">
        <f t="shared" si="314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334"/>
        <v>0</v>
      </c>
      <c r="Z221" s="96">
        <v>12</v>
      </c>
      <c r="AA221" s="96">
        <f t="shared" si="335"/>
        <v>9600</v>
      </c>
      <c r="AB221" s="96">
        <f t="shared" si="336"/>
        <v>9600</v>
      </c>
      <c r="AC221" s="99">
        <v>800</v>
      </c>
      <c r="AD221" s="98"/>
      <c r="AE221" s="102">
        <f t="shared" si="337"/>
        <v>10400</v>
      </c>
      <c r="AF221" s="99">
        <v>800</v>
      </c>
      <c r="AG221" s="98"/>
      <c r="AH221" s="102">
        <f t="shared" si="316"/>
        <v>11200</v>
      </c>
      <c r="AI221" s="99">
        <v>800</v>
      </c>
      <c r="AJ221" s="98"/>
      <c r="AK221" s="102">
        <f t="shared" si="317"/>
        <v>12000</v>
      </c>
      <c r="AL221" s="99">
        <v>800</v>
      </c>
      <c r="AM221" s="98"/>
      <c r="AN221" s="102">
        <f t="shared" si="318"/>
        <v>12800</v>
      </c>
      <c r="AO221" s="99">
        <v>800</v>
      </c>
      <c r="AP221" s="113"/>
      <c r="AQ221" s="102">
        <f t="shared" si="319"/>
        <v>13600</v>
      </c>
      <c r="AR221" s="99">
        <v>800</v>
      </c>
      <c r="AS221" s="113">
        <f>4800+4800</f>
        <v>9600</v>
      </c>
      <c r="AT221" s="102">
        <f t="shared" si="320"/>
        <v>4800</v>
      </c>
      <c r="AU221" s="99">
        <v>800</v>
      </c>
      <c r="AV221" s="113">
        <v>4800</v>
      </c>
      <c r="AW221" s="102">
        <f t="shared" si="321"/>
        <v>800</v>
      </c>
      <c r="AX221" s="99">
        <v>800</v>
      </c>
      <c r="AY221" s="113"/>
      <c r="AZ221" s="102">
        <f t="shared" si="322"/>
        <v>1600</v>
      </c>
      <c r="BA221" s="99">
        <v>800</v>
      </c>
      <c r="BB221" s="113"/>
      <c r="BC221" s="102">
        <f t="shared" si="339"/>
        <v>2400</v>
      </c>
      <c r="BD221" s="99">
        <v>800</v>
      </c>
      <c r="BE221" s="113"/>
      <c r="BF221" s="102">
        <f t="shared" si="340"/>
        <v>3200</v>
      </c>
      <c r="BG221" s="99">
        <v>800</v>
      </c>
      <c r="BH221" s="113"/>
      <c r="BI221" s="102">
        <f t="shared" si="341"/>
        <v>4000</v>
      </c>
      <c r="BJ221" s="99">
        <v>800</v>
      </c>
      <c r="BK221" s="113"/>
      <c r="BL221" s="102">
        <f t="shared" si="342"/>
        <v>4800</v>
      </c>
      <c r="BM221" s="99">
        <v>800</v>
      </c>
      <c r="BN221" s="113"/>
      <c r="BO221" s="102">
        <f t="shared" si="343"/>
        <v>5600</v>
      </c>
      <c r="BP221" s="99">
        <v>800</v>
      </c>
      <c r="BQ221" s="113"/>
      <c r="BR221" s="102">
        <f t="shared" si="344"/>
        <v>6400</v>
      </c>
      <c r="BS221" s="99">
        <v>800</v>
      </c>
      <c r="BT221" s="113"/>
      <c r="BU221" s="102">
        <f t="shared" si="345"/>
        <v>7200</v>
      </c>
      <c r="BV221" s="99">
        <v>800</v>
      </c>
      <c r="BW221" s="113"/>
      <c r="BX221" s="102">
        <f t="shared" si="346"/>
        <v>8000</v>
      </c>
      <c r="BY221" s="99">
        <v>800</v>
      </c>
      <c r="BZ221" s="113">
        <v>2400</v>
      </c>
      <c r="CA221" s="102">
        <f t="shared" si="347"/>
        <v>6400</v>
      </c>
      <c r="CB221" s="99">
        <v>800</v>
      </c>
      <c r="CC221" s="113"/>
      <c r="CD221" s="102">
        <f t="shared" si="348"/>
        <v>7200</v>
      </c>
    </row>
    <row r="222" spans="1:82" ht="15" customHeight="1" x14ac:dyDescent="0.25">
      <c r="A222" s="41">
        <f>VLOOKUP(B222,справочник!$B$2:$E$322,4,FALSE)</f>
        <v>102</v>
      </c>
      <c r="B222" t="str">
        <f t="shared" si="333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338"/>
        <v>53</v>
      </c>
      <c r="I222" s="1">
        <f t="shared" si="313"/>
        <v>53000</v>
      </c>
      <c r="J222" s="17">
        <f>52000+1000</f>
        <v>53000</v>
      </c>
      <c r="K222" s="17"/>
      <c r="L222" s="18">
        <f t="shared" si="314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334"/>
        <v>9600</v>
      </c>
      <c r="Z222" s="96">
        <v>12</v>
      </c>
      <c r="AA222" s="96">
        <f t="shared" si="335"/>
        <v>9600</v>
      </c>
      <c r="AB222" s="96">
        <f t="shared" si="336"/>
        <v>0</v>
      </c>
      <c r="AC222" s="99">
        <v>800</v>
      </c>
      <c r="AD222" s="97">
        <v>800</v>
      </c>
      <c r="AE222" s="102">
        <f t="shared" si="337"/>
        <v>0</v>
      </c>
      <c r="AF222" s="99">
        <v>800</v>
      </c>
      <c r="AG222" s="97"/>
      <c r="AH222" s="102">
        <f t="shared" si="316"/>
        <v>800</v>
      </c>
      <c r="AI222" s="99">
        <v>800</v>
      </c>
      <c r="AJ222" s="97">
        <v>800</v>
      </c>
      <c r="AK222" s="102">
        <f t="shared" si="317"/>
        <v>800</v>
      </c>
      <c r="AL222" s="99">
        <v>800</v>
      </c>
      <c r="AM222" s="97">
        <v>800</v>
      </c>
      <c r="AN222" s="102">
        <f t="shared" si="318"/>
        <v>800</v>
      </c>
      <c r="AO222" s="99">
        <v>800</v>
      </c>
      <c r="AP222" s="97"/>
      <c r="AQ222" s="102">
        <f t="shared" si="319"/>
        <v>1600</v>
      </c>
      <c r="AR222" s="99">
        <v>800</v>
      </c>
      <c r="AS222" s="97">
        <f>800+800</f>
        <v>1600</v>
      </c>
      <c r="AT222" s="102">
        <f t="shared" si="320"/>
        <v>800</v>
      </c>
      <c r="AU222" s="99">
        <v>800</v>
      </c>
      <c r="AV222" s="97"/>
      <c r="AW222" s="102">
        <f t="shared" si="321"/>
        <v>1600</v>
      </c>
      <c r="AX222" s="99">
        <v>800</v>
      </c>
      <c r="AY222" s="97">
        <f>800+800</f>
        <v>1600</v>
      </c>
      <c r="AZ222" s="102">
        <f t="shared" si="322"/>
        <v>800</v>
      </c>
      <c r="BA222" s="99">
        <v>800</v>
      </c>
      <c r="BB222" s="97">
        <f>800+800</f>
        <v>1600</v>
      </c>
      <c r="BC222" s="102">
        <f t="shared" si="339"/>
        <v>0</v>
      </c>
      <c r="BD222" s="99">
        <v>800</v>
      </c>
      <c r="BE222" s="97">
        <v>800</v>
      </c>
      <c r="BF222" s="102">
        <f t="shared" si="340"/>
        <v>0</v>
      </c>
      <c r="BG222" s="99">
        <v>800</v>
      </c>
      <c r="BH222" s="97">
        <v>800</v>
      </c>
      <c r="BI222" s="102">
        <f t="shared" si="341"/>
        <v>0</v>
      </c>
      <c r="BJ222" s="99">
        <v>800</v>
      </c>
      <c r="BK222" s="97">
        <v>800</v>
      </c>
      <c r="BL222" s="102">
        <f t="shared" si="342"/>
        <v>0</v>
      </c>
      <c r="BM222" s="99">
        <v>800</v>
      </c>
      <c r="BN222" s="97">
        <v>800</v>
      </c>
      <c r="BO222" s="102">
        <f t="shared" si="343"/>
        <v>0</v>
      </c>
      <c r="BP222" s="99">
        <v>800</v>
      </c>
      <c r="BQ222" s="97">
        <v>800</v>
      </c>
      <c r="BR222" s="102">
        <f t="shared" si="344"/>
        <v>0</v>
      </c>
      <c r="BS222" s="99">
        <v>800</v>
      </c>
      <c r="BT222" s="97">
        <v>800</v>
      </c>
      <c r="BU222" s="102">
        <f t="shared" si="345"/>
        <v>0</v>
      </c>
      <c r="BV222" s="99">
        <v>800</v>
      </c>
      <c r="BW222" s="97">
        <v>800</v>
      </c>
      <c r="BX222" s="102">
        <f t="shared" si="346"/>
        <v>0</v>
      </c>
      <c r="BY222" s="99">
        <v>800</v>
      </c>
      <c r="BZ222" s="97">
        <v>800</v>
      </c>
      <c r="CA222" s="102">
        <f t="shared" si="347"/>
        <v>0</v>
      </c>
      <c r="CB222" s="99">
        <v>800</v>
      </c>
      <c r="CC222" s="97">
        <v>800</v>
      </c>
      <c r="CD222" s="102">
        <f t="shared" si="348"/>
        <v>0</v>
      </c>
    </row>
    <row r="223" spans="1:82" ht="40.5" customHeight="1" x14ac:dyDescent="0.25">
      <c r="A223" s="41" t="e">
        <f>VLOOKUP(B223,справочник!$B$2:$E$322,4,FALSE)</f>
        <v>#N/A</v>
      </c>
      <c r="B223" t="str">
        <f t="shared" si="333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338"/>
        <v>33</v>
      </c>
      <c r="I223" s="1">
        <f t="shared" si="313"/>
        <v>33000</v>
      </c>
      <c r="J223" s="17">
        <v>33000</v>
      </c>
      <c r="K223" s="17"/>
      <c r="L223" s="18">
        <f t="shared" si="314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334"/>
        <v>5600</v>
      </c>
      <c r="Z223" s="96">
        <v>12</v>
      </c>
      <c r="AA223" s="96">
        <f t="shared" si="335"/>
        <v>9600</v>
      </c>
      <c r="AB223" s="96">
        <f t="shared" si="336"/>
        <v>4000</v>
      </c>
      <c r="AC223" s="99">
        <v>800</v>
      </c>
      <c r="AD223" s="98"/>
      <c r="AE223" s="102">
        <f t="shared" si="337"/>
        <v>4800</v>
      </c>
      <c r="AF223" s="99">
        <v>800</v>
      </c>
      <c r="AG223" s="98"/>
      <c r="AH223" s="102">
        <f t="shared" si="316"/>
        <v>5600</v>
      </c>
      <c r="AI223" s="99">
        <v>800</v>
      </c>
      <c r="AJ223" s="98">
        <v>6000</v>
      </c>
      <c r="AK223" s="102">
        <f t="shared" si="317"/>
        <v>400</v>
      </c>
      <c r="AL223" s="99">
        <v>800</v>
      </c>
      <c r="AM223" s="98"/>
      <c r="AN223" s="102">
        <f t="shared" si="318"/>
        <v>1200</v>
      </c>
      <c r="AO223" s="99">
        <v>800</v>
      </c>
      <c r="AP223" s="113"/>
      <c r="AQ223" s="102">
        <f t="shared" si="319"/>
        <v>2000</v>
      </c>
      <c r="AR223" s="99">
        <v>800</v>
      </c>
      <c r="AS223" s="113"/>
      <c r="AT223" s="102">
        <f t="shared" si="320"/>
        <v>2800</v>
      </c>
      <c r="AU223" s="99">
        <v>800</v>
      </c>
      <c r="AV223" s="113"/>
      <c r="AW223" s="102">
        <f t="shared" si="321"/>
        <v>3600</v>
      </c>
      <c r="AX223" s="99">
        <v>800</v>
      </c>
      <c r="AY223" s="113">
        <v>3600</v>
      </c>
      <c r="AZ223" s="102">
        <f t="shared" si="322"/>
        <v>800</v>
      </c>
      <c r="BA223" s="99">
        <v>800</v>
      </c>
      <c r="BB223" s="113"/>
      <c r="BC223" s="102">
        <f t="shared" si="339"/>
        <v>1600</v>
      </c>
      <c r="BD223" s="99">
        <v>800</v>
      </c>
      <c r="BE223" s="113"/>
      <c r="BF223" s="102">
        <f t="shared" si="340"/>
        <v>2400</v>
      </c>
      <c r="BG223" s="99">
        <v>800</v>
      </c>
      <c r="BH223" s="113"/>
      <c r="BI223" s="102">
        <f t="shared" si="341"/>
        <v>3200</v>
      </c>
      <c r="BJ223" s="99">
        <v>800</v>
      </c>
      <c r="BK223" s="113">
        <v>4000</v>
      </c>
      <c r="BL223" s="102">
        <f t="shared" si="342"/>
        <v>0</v>
      </c>
      <c r="BM223" s="99">
        <v>800</v>
      </c>
      <c r="BN223" s="113"/>
      <c r="BO223" s="102">
        <f t="shared" si="343"/>
        <v>800</v>
      </c>
      <c r="BP223" s="99">
        <v>800</v>
      </c>
      <c r="BQ223" s="113"/>
      <c r="BR223" s="102">
        <f t="shared" si="344"/>
        <v>1600</v>
      </c>
      <c r="BS223" s="99">
        <v>800</v>
      </c>
      <c r="BT223" s="113"/>
      <c r="BU223" s="102">
        <f t="shared" si="345"/>
        <v>2400</v>
      </c>
      <c r="BV223" s="99">
        <v>800</v>
      </c>
      <c r="BW223" s="113"/>
      <c r="BX223" s="102">
        <f t="shared" si="346"/>
        <v>3200</v>
      </c>
      <c r="BY223" s="99">
        <v>800</v>
      </c>
      <c r="BZ223" s="113">
        <v>4000</v>
      </c>
      <c r="CA223" s="102">
        <f t="shared" si="347"/>
        <v>0</v>
      </c>
      <c r="CB223" s="99">
        <v>800</v>
      </c>
      <c r="CC223" s="113"/>
      <c r="CD223" s="102">
        <f t="shared" si="348"/>
        <v>800</v>
      </c>
    </row>
    <row r="224" spans="1:82" ht="15" customHeight="1" x14ac:dyDescent="0.25">
      <c r="A224" s="41">
        <f>VLOOKUP(B224,справочник!$B$2:$E$322,4,FALSE)</f>
        <v>165</v>
      </c>
      <c r="B224" t="str">
        <f t="shared" si="333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313"/>
        <v>17000</v>
      </c>
      <c r="J224" s="17">
        <v>17000</v>
      </c>
      <c r="K224" s="17"/>
      <c r="L224" s="18">
        <f t="shared" si="314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334"/>
        <v>0</v>
      </c>
      <c r="Z224" s="96">
        <v>12</v>
      </c>
      <c r="AA224" s="96">
        <f t="shared" si="335"/>
        <v>9600</v>
      </c>
      <c r="AB224" s="96">
        <f t="shared" si="336"/>
        <v>9600</v>
      </c>
      <c r="AC224" s="99">
        <v>800</v>
      </c>
      <c r="AD224" s="98"/>
      <c r="AE224" s="102">
        <f t="shared" si="337"/>
        <v>10400</v>
      </c>
      <c r="AF224" s="99">
        <v>800</v>
      </c>
      <c r="AG224" s="98"/>
      <c r="AH224" s="102">
        <f t="shared" si="316"/>
        <v>11200</v>
      </c>
      <c r="AI224" s="99">
        <v>800</v>
      </c>
      <c r="AJ224" s="98"/>
      <c r="AK224" s="102">
        <f t="shared" si="317"/>
        <v>12000</v>
      </c>
      <c r="AL224" s="99">
        <v>800</v>
      </c>
      <c r="AM224" s="98"/>
      <c r="AN224" s="102">
        <f t="shared" si="318"/>
        <v>12800</v>
      </c>
      <c r="AO224" s="99">
        <v>800</v>
      </c>
      <c r="AP224" s="113"/>
      <c r="AQ224" s="102">
        <f t="shared" si="319"/>
        <v>13600</v>
      </c>
      <c r="AR224" s="99">
        <v>800</v>
      </c>
      <c r="AS224" s="113"/>
      <c r="AT224" s="102">
        <f t="shared" si="320"/>
        <v>14400</v>
      </c>
      <c r="AU224" s="99">
        <v>800</v>
      </c>
      <c r="AV224" s="113"/>
      <c r="AW224" s="102">
        <f t="shared" si="321"/>
        <v>15200</v>
      </c>
      <c r="AX224" s="99">
        <v>800</v>
      </c>
      <c r="AY224" s="113"/>
      <c r="AZ224" s="102">
        <f t="shared" si="322"/>
        <v>16000</v>
      </c>
      <c r="BA224" s="99">
        <v>800</v>
      </c>
      <c r="BB224" s="113"/>
      <c r="BC224" s="102">
        <f t="shared" si="339"/>
        <v>16800</v>
      </c>
      <c r="BD224" s="99">
        <v>800</v>
      </c>
      <c r="BE224" s="113"/>
      <c r="BF224" s="102">
        <f t="shared" si="340"/>
        <v>17600</v>
      </c>
      <c r="BG224" s="99">
        <v>800</v>
      </c>
      <c r="BH224" s="113"/>
      <c r="BI224" s="102">
        <f t="shared" si="341"/>
        <v>18400</v>
      </c>
      <c r="BJ224" s="99">
        <v>800</v>
      </c>
      <c r="BK224" s="113"/>
      <c r="BL224" s="102">
        <f t="shared" si="342"/>
        <v>19200</v>
      </c>
      <c r="BM224" s="99">
        <v>800</v>
      </c>
      <c r="BN224" s="113"/>
      <c r="BO224" s="102">
        <f t="shared" si="343"/>
        <v>20000</v>
      </c>
      <c r="BP224" s="99">
        <v>800</v>
      </c>
      <c r="BQ224" s="113"/>
      <c r="BR224" s="102">
        <f t="shared" si="344"/>
        <v>20800</v>
      </c>
      <c r="BS224" s="99">
        <v>800</v>
      </c>
      <c r="BT224" s="113"/>
      <c r="BU224" s="102">
        <f t="shared" si="345"/>
        <v>21600</v>
      </c>
      <c r="BV224" s="99">
        <v>800</v>
      </c>
      <c r="BW224" s="113"/>
      <c r="BX224" s="102">
        <f t="shared" si="346"/>
        <v>22400</v>
      </c>
      <c r="BY224" s="99">
        <v>800</v>
      </c>
      <c r="BZ224" s="113"/>
      <c r="CA224" s="102">
        <f t="shared" si="347"/>
        <v>23200</v>
      </c>
      <c r="CB224" s="99">
        <v>800</v>
      </c>
      <c r="CC224" s="113">
        <v>10000</v>
      </c>
      <c r="CD224" s="102">
        <f t="shared" si="348"/>
        <v>14000</v>
      </c>
    </row>
    <row r="225" spans="1:82" ht="15" customHeight="1" x14ac:dyDescent="0.25">
      <c r="A225" s="41" t="e">
        <f>VLOOKUP(B225,справочник!$B$2:$E$322,4,FALSE)</f>
        <v>#N/A</v>
      </c>
      <c r="B225" t="str">
        <f t="shared" si="333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313"/>
        <v>20000</v>
      </c>
      <c r="J225" s="17"/>
      <c r="K225" s="17"/>
      <c r="L225" s="18">
        <f t="shared" si="314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334"/>
        <v>0</v>
      </c>
      <c r="Z225" s="96">
        <v>12</v>
      </c>
      <c r="AA225" s="96">
        <f t="shared" si="335"/>
        <v>9600</v>
      </c>
      <c r="AB225" s="96">
        <f t="shared" si="336"/>
        <v>29600</v>
      </c>
      <c r="AC225" s="99">
        <v>800</v>
      </c>
      <c r="AD225" s="98"/>
      <c r="AE225" s="102">
        <f t="shared" si="337"/>
        <v>30400</v>
      </c>
      <c r="AF225" s="99">
        <v>800</v>
      </c>
      <c r="AG225" s="98"/>
      <c r="AH225" s="102">
        <f t="shared" si="316"/>
        <v>31200</v>
      </c>
      <c r="AI225" s="99">
        <v>800</v>
      </c>
      <c r="AJ225" s="98"/>
      <c r="AK225" s="102">
        <f t="shared" si="317"/>
        <v>32000</v>
      </c>
      <c r="AL225" s="99">
        <v>800</v>
      </c>
      <c r="AM225" s="98">
        <v>15000</v>
      </c>
      <c r="AN225" s="102">
        <f t="shared" si="318"/>
        <v>17800</v>
      </c>
      <c r="AO225" s="99">
        <v>800</v>
      </c>
      <c r="AP225" s="113"/>
      <c r="AQ225" s="102">
        <f t="shared" si="319"/>
        <v>18600</v>
      </c>
      <c r="AR225" s="99">
        <v>800</v>
      </c>
      <c r="AS225" s="113"/>
      <c r="AT225" s="102">
        <f t="shared" si="320"/>
        <v>19400</v>
      </c>
      <c r="AU225" s="99">
        <v>800</v>
      </c>
      <c r="AV225" s="113"/>
      <c r="AW225" s="102">
        <f t="shared" si="321"/>
        <v>20200</v>
      </c>
      <c r="AX225" s="99">
        <v>800</v>
      </c>
      <c r="AY225" s="113"/>
      <c r="AZ225" s="102">
        <f t="shared" si="322"/>
        <v>21000</v>
      </c>
      <c r="BA225" s="99">
        <v>800</v>
      </c>
      <c r="BB225" s="113"/>
      <c r="BC225" s="102">
        <f t="shared" si="339"/>
        <v>21800</v>
      </c>
      <c r="BD225" s="99">
        <v>800</v>
      </c>
      <c r="BE225" s="113"/>
      <c r="BF225" s="102">
        <f t="shared" si="340"/>
        <v>22600</v>
      </c>
      <c r="BG225" s="99">
        <v>800</v>
      </c>
      <c r="BH225" s="113">
        <v>10000</v>
      </c>
      <c r="BI225" s="102">
        <f t="shared" si="341"/>
        <v>13400</v>
      </c>
      <c r="BJ225" s="99">
        <v>800</v>
      </c>
      <c r="BK225" s="113"/>
      <c r="BL225" s="102">
        <f t="shared" si="342"/>
        <v>14200</v>
      </c>
      <c r="BM225" s="99">
        <v>800</v>
      </c>
      <c r="BN225" s="113"/>
      <c r="BO225" s="102">
        <f t="shared" si="343"/>
        <v>15000</v>
      </c>
      <c r="BP225" s="99">
        <v>800</v>
      </c>
      <c r="BQ225" s="113">
        <v>4000</v>
      </c>
      <c r="BR225" s="102">
        <f t="shared" si="344"/>
        <v>11800</v>
      </c>
      <c r="BS225" s="99">
        <v>800</v>
      </c>
      <c r="BT225" s="113"/>
      <c r="BU225" s="102">
        <f t="shared" si="345"/>
        <v>12600</v>
      </c>
      <c r="BV225" s="99">
        <v>800</v>
      </c>
      <c r="BW225" s="113"/>
      <c r="BX225" s="102">
        <f t="shared" si="346"/>
        <v>13400</v>
      </c>
      <c r="BY225" s="99">
        <v>800</v>
      </c>
      <c r="BZ225" s="113"/>
      <c r="CA225" s="102">
        <f t="shared" si="347"/>
        <v>14200</v>
      </c>
      <c r="CB225" s="99">
        <v>800</v>
      </c>
      <c r="CC225" s="113"/>
      <c r="CD225" s="102">
        <f t="shared" si="348"/>
        <v>15000</v>
      </c>
    </row>
    <row r="226" spans="1:82" ht="15" customHeight="1" x14ac:dyDescent="0.25">
      <c r="A226" s="41">
        <f>VLOOKUP(B226,справочник!$B$2:$E$322,4,FALSE)</f>
        <v>315</v>
      </c>
      <c r="B226" t="str">
        <f t="shared" si="333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313"/>
        <v>49000</v>
      </c>
      <c r="J226" s="20">
        <f>28000+2000</f>
        <v>30000</v>
      </c>
      <c r="K226" s="20"/>
      <c r="L226" s="21">
        <f t="shared" si="314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334"/>
        <v>0</v>
      </c>
      <c r="Z226" s="96">
        <v>12</v>
      </c>
      <c r="AA226" s="96">
        <f t="shared" si="335"/>
        <v>9600</v>
      </c>
      <c r="AB226" s="96">
        <f t="shared" si="336"/>
        <v>28600</v>
      </c>
      <c r="AC226" s="99">
        <v>800</v>
      </c>
      <c r="AD226" s="98"/>
      <c r="AE226" s="102">
        <f t="shared" si="337"/>
        <v>29400</v>
      </c>
      <c r="AF226" s="99">
        <v>800</v>
      </c>
      <c r="AG226" s="98"/>
      <c r="AH226" s="102">
        <f t="shared" si="316"/>
        <v>30200</v>
      </c>
      <c r="AI226" s="99">
        <v>800</v>
      </c>
      <c r="AJ226" s="98"/>
      <c r="AK226" s="102">
        <f t="shared" si="317"/>
        <v>31000</v>
      </c>
      <c r="AL226" s="99">
        <v>800</v>
      </c>
      <c r="AM226" s="98"/>
      <c r="AN226" s="102">
        <f t="shared" si="318"/>
        <v>31800</v>
      </c>
      <c r="AO226" s="99">
        <v>800</v>
      </c>
      <c r="AP226" s="113"/>
      <c r="AQ226" s="102">
        <f t="shared" si="319"/>
        <v>32600</v>
      </c>
      <c r="AR226" s="99">
        <v>800</v>
      </c>
      <c r="AS226" s="113"/>
      <c r="AT226" s="102">
        <f t="shared" si="320"/>
        <v>33400</v>
      </c>
      <c r="AU226" s="99">
        <v>800</v>
      </c>
      <c r="AV226" s="113"/>
      <c r="AW226" s="102">
        <f t="shared" si="321"/>
        <v>34200</v>
      </c>
      <c r="AX226" s="99">
        <v>800</v>
      </c>
      <c r="AY226" s="113"/>
      <c r="AZ226" s="102">
        <f t="shared" si="322"/>
        <v>35000</v>
      </c>
      <c r="BA226" s="99">
        <v>800</v>
      </c>
      <c r="BB226" s="113"/>
      <c r="BC226" s="102">
        <f t="shared" si="339"/>
        <v>35800</v>
      </c>
      <c r="BD226" s="99">
        <v>800</v>
      </c>
      <c r="BE226" s="113"/>
      <c r="BF226" s="102">
        <f t="shared" si="340"/>
        <v>36600</v>
      </c>
      <c r="BG226" s="99">
        <v>800</v>
      </c>
      <c r="BH226" s="113"/>
      <c r="BI226" s="102">
        <f t="shared" si="341"/>
        <v>37400</v>
      </c>
      <c r="BJ226" s="99">
        <v>800</v>
      </c>
      <c r="BK226" s="113"/>
      <c r="BL226" s="102">
        <f t="shared" si="342"/>
        <v>38200</v>
      </c>
      <c r="BM226" s="99">
        <v>800</v>
      </c>
      <c r="BN226" s="113"/>
      <c r="BO226" s="102">
        <f t="shared" si="343"/>
        <v>39000</v>
      </c>
      <c r="BP226" s="99">
        <v>800</v>
      </c>
      <c r="BQ226" s="113"/>
      <c r="BR226" s="102">
        <f t="shared" si="344"/>
        <v>39800</v>
      </c>
      <c r="BS226" s="99">
        <v>800</v>
      </c>
      <c r="BT226" s="113"/>
      <c r="BU226" s="102">
        <f t="shared" si="345"/>
        <v>40600</v>
      </c>
      <c r="BV226" s="99">
        <v>800</v>
      </c>
      <c r="BW226" s="113"/>
      <c r="BX226" s="102">
        <f t="shared" si="346"/>
        <v>41400</v>
      </c>
      <c r="BY226" s="99">
        <v>800</v>
      </c>
      <c r="BZ226" s="113"/>
      <c r="CA226" s="102">
        <f t="shared" si="347"/>
        <v>42200</v>
      </c>
      <c r="CB226" s="99">
        <v>800</v>
      </c>
      <c r="CC226" s="113"/>
      <c r="CD226" s="102">
        <f t="shared" si="348"/>
        <v>43000</v>
      </c>
    </row>
    <row r="227" spans="1:82" s="80" customFormat="1" ht="25.5" customHeight="1" x14ac:dyDescent="0.25">
      <c r="A227" s="103" t="e">
        <f>VLOOKUP(B227,справочник!$B$2:$E$322,4,FALSE)</f>
        <v>#N/A</v>
      </c>
      <c r="B227" s="80" t="str">
        <f t="shared" si="333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314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334"/>
        <v>12000</v>
      </c>
      <c r="Z227" s="104">
        <v>12</v>
      </c>
      <c r="AA227" s="104">
        <f t="shared" si="335"/>
        <v>9600</v>
      </c>
      <c r="AB227" s="104">
        <f t="shared" si="336"/>
        <v>-2400</v>
      </c>
      <c r="AC227" s="104">
        <v>800</v>
      </c>
      <c r="AD227" s="105"/>
      <c r="AE227" s="106">
        <f t="shared" si="337"/>
        <v>-1600</v>
      </c>
      <c r="AF227" s="104">
        <v>800</v>
      </c>
      <c r="AG227" s="105"/>
      <c r="AH227" s="106">
        <f t="shared" si="316"/>
        <v>-800</v>
      </c>
      <c r="AI227" s="104">
        <v>800</v>
      </c>
      <c r="AJ227" s="105"/>
      <c r="AK227" s="106">
        <f t="shared" si="317"/>
        <v>0</v>
      </c>
      <c r="AL227" s="104">
        <v>800</v>
      </c>
      <c r="AM227" s="105"/>
      <c r="AN227" s="106">
        <f t="shared" si="318"/>
        <v>800</v>
      </c>
      <c r="AO227" s="104">
        <v>800</v>
      </c>
      <c r="AP227" s="105">
        <v>3000</v>
      </c>
      <c r="AQ227" s="106">
        <f t="shared" si="319"/>
        <v>-1400</v>
      </c>
      <c r="AR227" s="104">
        <v>800</v>
      </c>
      <c r="AS227" s="105"/>
      <c r="AT227" s="106">
        <f t="shared" si="320"/>
        <v>-600</v>
      </c>
      <c r="AU227" s="104">
        <v>800</v>
      </c>
      <c r="AV227" s="105"/>
      <c r="AW227" s="119">
        <f t="shared" si="321"/>
        <v>200</v>
      </c>
      <c r="AX227" s="104">
        <v>800</v>
      </c>
      <c r="AY227" s="105">
        <v>2400</v>
      </c>
      <c r="AZ227" s="119">
        <f t="shared" si="322"/>
        <v>-1400</v>
      </c>
      <c r="BA227" s="104">
        <v>800</v>
      </c>
      <c r="BB227" s="105"/>
      <c r="BC227" s="119">
        <f t="shared" si="339"/>
        <v>-600</v>
      </c>
      <c r="BD227" s="104">
        <v>800</v>
      </c>
      <c r="BE227" s="105">
        <v>1600</v>
      </c>
      <c r="BF227" s="119">
        <f t="shared" si="340"/>
        <v>-1400</v>
      </c>
      <c r="BG227" s="104">
        <v>800</v>
      </c>
      <c r="BH227" s="105"/>
      <c r="BI227" s="119">
        <f t="shared" si="341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343"/>
        <v>1000</v>
      </c>
      <c r="BP227" s="104">
        <v>800</v>
      </c>
      <c r="BQ227" s="105"/>
      <c r="BR227" s="119">
        <f t="shared" si="344"/>
        <v>1800</v>
      </c>
      <c r="BS227" s="104">
        <v>800</v>
      </c>
      <c r="BT227" s="105"/>
      <c r="BU227" s="119">
        <f t="shared" si="345"/>
        <v>2600</v>
      </c>
      <c r="BV227" s="104">
        <v>800</v>
      </c>
      <c r="BW227" s="105"/>
      <c r="BX227" s="119">
        <f t="shared" si="346"/>
        <v>3400</v>
      </c>
      <c r="BY227" s="104">
        <v>800</v>
      </c>
      <c r="BZ227" s="105"/>
      <c r="CA227" s="119">
        <f t="shared" si="347"/>
        <v>4200</v>
      </c>
      <c r="CB227" s="104">
        <v>800</v>
      </c>
      <c r="CC227" s="105">
        <v>5000</v>
      </c>
      <c r="CD227" s="119">
        <f t="shared" si="348"/>
        <v>0</v>
      </c>
    </row>
    <row r="228" spans="1:82" s="80" customFormat="1" ht="15" customHeight="1" x14ac:dyDescent="0.25">
      <c r="A228" s="103" t="e">
        <f>VLOOKUP(B228,справочник!$B$2:$E$322,4,FALSE)</f>
        <v>#N/A</v>
      </c>
      <c r="B228" s="80" t="str">
        <f t="shared" si="333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314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334"/>
        <v>0</v>
      </c>
      <c r="Z228" s="104">
        <v>0</v>
      </c>
      <c r="AA228" s="104">
        <f t="shared" si="335"/>
        <v>0</v>
      </c>
      <c r="AB228" s="104">
        <f t="shared" si="336"/>
        <v>0</v>
      </c>
      <c r="AC228" s="104">
        <v>0</v>
      </c>
      <c r="AD228" s="105"/>
      <c r="AE228" s="106">
        <f t="shared" si="337"/>
        <v>0</v>
      </c>
      <c r="AF228" s="104">
        <v>0</v>
      </c>
      <c r="AG228" s="105"/>
      <c r="AH228" s="106">
        <f t="shared" si="316"/>
        <v>0</v>
      </c>
      <c r="AI228" s="104">
        <v>0</v>
      </c>
      <c r="AJ228" s="105"/>
      <c r="AK228" s="106">
        <f t="shared" si="317"/>
        <v>0</v>
      </c>
      <c r="AL228" s="104">
        <v>0</v>
      </c>
      <c r="AM228" s="105"/>
      <c r="AN228" s="106">
        <f t="shared" si="318"/>
        <v>0</v>
      </c>
      <c r="AO228" s="104">
        <v>0</v>
      </c>
      <c r="AP228" s="105"/>
      <c r="AQ228" s="106">
        <f t="shared" si="319"/>
        <v>0</v>
      </c>
      <c r="AR228" s="104">
        <v>0</v>
      </c>
      <c r="AS228" s="105"/>
      <c r="AT228" s="106">
        <f t="shared" si="320"/>
        <v>0</v>
      </c>
      <c r="AU228" s="104">
        <v>0</v>
      </c>
      <c r="AV228" s="105"/>
      <c r="AW228" s="119">
        <f t="shared" si="321"/>
        <v>0</v>
      </c>
      <c r="AX228" s="104">
        <v>0</v>
      </c>
      <c r="AY228" s="105"/>
      <c r="AZ228" s="119">
        <f t="shared" si="322"/>
        <v>0</v>
      </c>
      <c r="BA228" s="104">
        <v>0</v>
      </c>
      <c r="BB228" s="105"/>
      <c r="BC228" s="119">
        <f t="shared" si="339"/>
        <v>0</v>
      </c>
      <c r="BD228" s="104">
        <v>0</v>
      </c>
      <c r="BE228" s="105"/>
      <c r="BF228" s="119">
        <f t="shared" si="340"/>
        <v>0</v>
      </c>
      <c r="BG228" s="104">
        <v>0</v>
      </c>
      <c r="BH228" s="105"/>
      <c r="BI228" s="119">
        <f t="shared" si="341"/>
        <v>0</v>
      </c>
      <c r="BJ228" s="104">
        <v>0</v>
      </c>
      <c r="BK228" s="105"/>
      <c r="BL228" s="119">
        <f t="shared" si="342"/>
        <v>0</v>
      </c>
      <c r="BM228" s="104">
        <v>0</v>
      </c>
      <c r="BN228" s="105"/>
      <c r="BO228" s="119">
        <f t="shared" si="343"/>
        <v>0</v>
      </c>
      <c r="BP228" s="104">
        <v>0</v>
      </c>
      <c r="BQ228" s="105"/>
      <c r="BR228" s="119">
        <f t="shared" si="344"/>
        <v>0</v>
      </c>
      <c r="BS228" s="104">
        <v>0</v>
      </c>
      <c r="BT228" s="105"/>
      <c r="BU228" s="119">
        <f t="shared" si="345"/>
        <v>0</v>
      </c>
      <c r="BV228" s="104">
        <v>0</v>
      </c>
      <c r="BW228" s="105"/>
      <c r="BX228" s="119">
        <f t="shared" si="346"/>
        <v>0</v>
      </c>
      <c r="BY228" s="104">
        <v>0</v>
      </c>
      <c r="BZ228" s="105"/>
      <c r="CA228" s="119">
        <f t="shared" si="347"/>
        <v>0</v>
      </c>
      <c r="CB228" s="104">
        <v>0</v>
      </c>
      <c r="CC228" s="105"/>
      <c r="CD228" s="119">
        <f t="shared" si="348"/>
        <v>0</v>
      </c>
    </row>
    <row r="229" spans="1:82" ht="38.25" customHeight="1" x14ac:dyDescent="0.25">
      <c r="A229" s="41" t="e">
        <f>VLOOKUP(B229,справочник!$B$2:$E$322,4,FALSE)</f>
        <v>#N/A</v>
      </c>
      <c r="B229" t="str">
        <f t="shared" si="333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349">H229*1000</f>
        <v>25000</v>
      </c>
      <c r="J229" s="17">
        <v>1000</v>
      </c>
      <c r="K229" s="17"/>
      <c r="L229" s="18">
        <f t="shared" si="314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334"/>
        <v>4000</v>
      </c>
      <c r="Z229" s="96">
        <v>12</v>
      </c>
      <c r="AA229" s="96">
        <f t="shared" si="335"/>
        <v>9600</v>
      </c>
      <c r="AB229" s="96">
        <f t="shared" si="336"/>
        <v>29600</v>
      </c>
      <c r="AC229" s="99">
        <v>800</v>
      </c>
      <c r="AD229" s="98"/>
      <c r="AE229" s="102">
        <f t="shared" si="337"/>
        <v>30400</v>
      </c>
      <c r="AF229" s="99">
        <v>800</v>
      </c>
      <c r="AG229" s="98"/>
      <c r="AH229" s="102">
        <f t="shared" si="316"/>
        <v>31200</v>
      </c>
      <c r="AI229" s="99">
        <v>800</v>
      </c>
      <c r="AJ229" s="98">
        <v>5000</v>
      </c>
      <c r="AK229" s="102">
        <f t="shared" si="317"/>
        <v>27000</v>
      </c>
      <c r="AL229" s="99">
        <v>800</v>
      </c>
      <c r="AM229" s="98"/>
      <c r="AN229" s="102">
        <f t="shared" si="318"/>
        <v>27800</v>
      </c>
      <c r="AO229" s="99">
        <v>800</v>
      </c>
      <c r="AP229" s="113"/>
      <c r="AQ229" s="102">
        <f t="shared" si="319"/>
        <v>28600</v>
      </c>
      <c r="AR229" s="99">
        <v>800</v>
      </c>
      <c r="AS229" s="113"/>
      <c r="AT229" s="102">
        <f t="shared" si="320"/>
        <v>29400</v>
      </c>
      <c r="AU229" s="99">
        <v>800</v>
      </c>
      <c r="AV229" s="113"/>
      <c r="AW229" s="102">
        <f t="shared" si="321"/>
        <v>30200</v>
      </c>
      <c r="AX229" s="99">
        <v>800</v>
      </c>
      <c r="AY229" s="113"/>
      <c r="AZ229" s="102">
        <f t="shared" si="322"/>
        <v>31000</v>
      </c>
      <c r="BA229" s="99">
        <v>800</v>
      </c>
      <c r="BB229" s="113"/>
      <c r="BC229" s="102">
        <f t="shared" si="339"/>
        <v>31800</v>
      </c>
      <c r="BD229" s="99">
        <v>800</v>
      </c>
      <c r="BE229" s="113"/>
      <c r="BF229" s="102">
        <f t="shared" si="340"/>
        <v>32600</v>
      </c>
      <c r="BG229" s="99">
        <v>800</v>
      </c>
      <c r="BH229" s="113">
        <v>10000</v>
      </c>
      <c r="BI229" s="102">
        <f t="shared" si="341"/>
        <v>23400</v>
      </c>
      <c r="BJ229" s="99">
        <v>800</v>
      </c>
      <c r="BK229" s="113"/>
      <c r="BL229" s="102">
        <f t="shared" si="342"/>
        <v>24200</v>
      </c>
      <c r="BM229" s="99">
        <v>800</v>
      </c>
      <c r="BN229" s="113">
        <v>2000</v>
      </c>
      <c r="BO229" s="102">
        <f t="shared" si="343"/>
        <v>23000</v>
      </c>
      <c r="BP229" s="99">
        <v>800</v>
      </c>
      <c r="BQ229" s="113"/>
      <c r="BR229" s="102">
        <f t="shared" si="344"/>
        <v>23800</v>
      </c>
      <c r="BS229" s="99">
        <v>800</v>
      </c>
      <c r="BT229" s="113"/>
      <c r="BU229" s="102">
        <f t="shared" si="345"/>
        <v>24600</v>
      </c>
      <c r="BV229" s="99">
        <v>800</v>
      </c>
      <c r="BW229" s="113">
        <v>5000</v>
      </c>
      <c r="BX229" s="102">
        <f t="shared" si="346"/>
        <v>20400</v>
      </c>
      <c r="BY229" s="99">
        <v>800</v>
      </c>
      <c r="BZ229" s="113"/>
      <c r="CA229" s="102">
        <f t="shared" si="347"/>
        <v>21200</v>
      </c>
      <c r="CB229" s="99">
        <v>800</v>
      </c>
      <c r="CC229" s="113">
        <v>5400</v>
      </c>
      <c r="CD229" s="102">
        <f t="shared" si="348"/>
        <v>16600</v>
      </c>
    </row>
    <row r="230" spans="1:82" s="80" customFormat="1" ht="15" customHeight="1" x14ac:dyDescent="0.25">
      <c r="A230" s="103">
        <f>VLOOKUP(B230,справочник!$B$2:$E$322,4,FALSE)</f>
        <v>144</v>
      </c>
      <c r="B230" s="80" t="str">
        <f t="shared" si="333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349"/>
        <v>52000</v>
      </c>
      <c r="J230" s="20">
        <v>1000</v>
      </c>
      <c r="K230" s="20"/>
      <c r="L230" s="21">
        <f t="shared" si="314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334"/>
        <v>0</v>
      </c>
      <c r="Z230" s="104">
        <v>12</v>
      </c>
      <c r="AA230" s="104">
        <f t="shared" si="335"/>
        <v>9600</v>
      </c>
      <c r="AB230" s="104">
        <f t="shared" si="336"/>
        <v>60600</v>
      </c>
      <c r="AC230" s="104">
        <v>800</v>
      </c>
      <c r="AD230" s="105"/>
      <c r="AE230" s="183">
        <f>SUM(AB230:AB231)+SUM(AC230:AC231)-SUM(AD230:AD231)</f>
        <v>110400</v>
      </c>
      <c r="AF230" s="104">
        <v>800</v>
      </c>
      <c r="AG230" s="105"/>
      <c r="AH230" s="183">
        <f>SUM(AE230:AE231)+SUM(AF230:AF231)-SUM(AG230:AG231)</f>
        <v>111200</v>
      </c>
      <c r="AI230" s="104">
        <v>800</v>
      </c>
      <c r="AJ230" s="105"/>
      <c r="AK230" s="183">
        <f>SUM(AH230:AH231)+SUM(AI230:AI231)-SUM(AJ230:AJ231)</f>
        <v>112000</v>
      </c>
      <c r="AL230" s="104">
        <v>800</v>
      </c>
      <c r="AM230" s="105"/>
      <c r="AN230" s="183">
        <f>SUM(AK230:AK231)+SUM(AL230:AL231)-SUM(AM230:AM231)</f>
        <v>112800</v>
      </c>
      <c r="AO230" s="104">
        <v>800</v>
      </c>
      <c r="AP230" s="105"/>
      <c r="AQ230" s="183">
        <f>SUM(AN230:AN231)+SUM(AO230:AO231)-SUM(AP230:AP231)</f>
        <v>113600</v>
      </c>
      <c r="AR230" s="104">
        <v>800</v>
      </c>
      <c r="AS230" s="105"/>
      <c r="AT230" s="183">
        <f>SUM(AQ230:AQ231)+SUM(AR230:AR231)-SUM(AS230:AS231)</f>
        <v>114400</v>
      </c>
      <c r="AU230" s="104">
        <v>800</v>
      </c>
      <c r="AV230" s="105"/>
      <c r="AW230" s="173">
        <f>SUM(AT230:AT231)+SUM(AU230:AU231)-SUM(AV230:AV231)</f>
        <v>115200</v>
      </c>
      <c r="AX230" s="104">
        <v>800</v>
      </c>
      <c r="AY230" s="105"/>
      <c r="AZ230" s="173">
        <f>SUM(AW230:AW231)+SUM(AX230:AX231)-SUM(AY230:AY231)</f>
        <v>106000</v>
      </c>
      <c r="BA230" s="104">
        <v>800</v>
      </c>
      <c r="BB230" s="105"/>
      <c r="BC230" s="173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  <c r="BY230" s="104">
        <v>800</v>
      </c>
      <c r="BZ230" s="105"/>
      <c r="CA230" s="155">
        <f>SUM(BX230:BX231)+SUM(BY230:BY231)-SUM(BZ230:BZ231)</f>
        <v>108200</v>
      </c>
      <c r="CB230" s="104">
        <v>800</v>
      </c>
      <c r="CC230" s="105"/>
      <c r="CD230" s="161">
        <f>SUM(CA230:CA231)+SUM(CB230:CB231)-SUM(CC230:CC231)</f>
        <v>109000</v>
      </c>
    </row>
    <row r="231" spans="1:82" s="80" customFormat="1" ht="15" customHeight="1" x14ac:dyDescent="0.25">
      <c r="A231" s="103">
        <f>VLOOKUP(B231,справочник!$B$2:$E$322,4,FALSE)</f>
        <v>144</v>
      </c>
      <c r="B231" s="80" t="str">
        <f t="shared" si="333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349"/>
        <v>50000</v>
      </c>
      <c r="J231" s="20">
        <v>1000</v>
      </c>
      <c r="K231" s="20"/>
      <c r="L231" s="21">
        <f t="shared" si="314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334"/>
        <v>0</v>
      </c>
      <c r="Z231" s="104">
        <v>0</v>
      </c>
      <c r="AA231" s="104">
        <f t="shared" si="335"/>
        <v>0</v>
      </c>
      <c r="AB231" s="104">
        <f t="shared" si="336"/>
        <v>49000</v>
      </c>
      <c r="AC231" s="104">
        <v>0</v>
      </c>
      <c r="AD231" s="105"/>
      <c r="AE231" s="184"/>
      <c r="AF231" s="104">
        <v>0</v>
      </c>
      <c r="AG231" s="105"/>
      <c r="AH231" s="184"/>
      <c r="AI231" s="104">
        <v>0</v>
      </c>
      <c r="AJ231" s="105"/>
      <c r="AK231" s="184"/>
      <c r="AL231" s="104">
        <v>0</v>
      </c>
      <c r="AM231" s="105"/>
      <c r="AN231" s="184"/>
      <c r="AO231" s="104">
        <v>0</v>
      </c>
      <c r="AP231" s="105"/>
      <c r="AQ231" s="184"/>
      <c r="AR231" s="104">
        <v>0</v>
      </c>
      <c r="AS231" s="105"/>
      <c r="AT231" s="184"/>
      <c r="AU231" s="104">
        <v>0</v>
      </c>
      <c r="AV231" s="105"/>
      <c r="AW231" s="175"/>
      <c r="AX231" s="104">
        <v>0</v>
      </c>
      <c r="AY231" s="105">
        <v>10000</v>
      </c>
      <c r="AZ231" s="175"/>
      <c r="BA231" s="104">
        <v>0</v>
      </c>
      <c r="BB231" s="105"/>
      <c r="BC231" s="175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  <c r="BY231" s="104">
        <v>0</v>
      </c>
      <c r="BZ231" s="105"/>
      <c r="CA231" s="156"/>
      <c r="CB231" s="104">
        <v>0</v>
      </c>
      <c r="CC231" s="105"/>
      <c r="CD231" s="162"/>
    </row>
    <row r="232" spans="1:82" s="80" customFormat="1" ht="15" customHeight="1" x14ac:dyDescent="0.25">
      <c r="A232" s="103">
        <f>VLOOKUP(B232,справочник!$B$2:$E$322,4,FALSE)</f>
        <v>74</v>
      </c>
      <c r="B232" s="80" t="str">
        <f t="shared" si="333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349"/>
        <v>34000</v>
      </c>
      <c r="J232" s="20">
        <v>31000</v>
      </c>
      <c r="K232" s="20"/>
      <c r="L232" s="21">
        <f t="shared" si="314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334"/>
        <v>15600</v>
      </c>
      <c r="Z232" s="104">
        <v>12</v>
      </c>
      <c r="AA232" s="104">
        <f t="shared" si="335"/>
        <v>9600</v>
      </c>
      <c r="AB232" s="104">
        <f t="shared" si="336"/>
        <v>-3000</v>
      </c>
      <c r="AC232" s="104">
        <v>800</v>
      </c>
      <c r="AD232" s="105"/>
      <c r="AE232" s="171">
        <f>SUM(AB232:AB233)+SUM(AC232:AC233)-SUM(AD232:AD233)</f>
        <v>-1200</v>
      </c>
      <c r="AF232" s="104">
        <v>800</v>
      </c>
      <c r="AG232" s="105"/>
      <c r="AH232" s="171">
        <f>SUM(AE232:AE233)+SUM(AF232:AF233)-SUM(AG232:AG233)</f>
        <v>-400</v>
      </c>
      <c r="AI232" s="104">
        <v>800</v>
      </c>
      <c r="AJ232" s="105"/>
      <c r="AK232" s="171">
        <f>SUM(AH232:AH233)+SUM(AI232:AI233)-SUM(AJ232:AJ233)</f>
        <v>400</v>
      </c>
      <c r="AL232" s="104">
        <v>800</v>
      </c>
      <c r="AM232" s="105"/>
      <c r="AN232" s="171">
        <f>SUM(AK232:AK233)+SUM(AL232:AL233)-SUM(AM232:AM233)</f>
        <v>1200</v>
      </c>
      <c r="AO232" s="104">
        <v>800</v>
      </c>
      <c r="AP232" s="105">
        <v>2400</v>
      </c>
      <c r="AQ232" s="171">
        <f>SUM(AN232:AN233)+SUM(AO232:AO233)-SUM(AP232:AP233)</f>
        <v>-400</v>
      </c>
      <c r="AR232" s="104">
        <v>800</v>
      </c>
      <c r="AS232" s="105"/>
      <c r="AT232" s="171">
        <f>SUM(AQ232:AQ233)+SUM(AR232:AR233)-SUM(AS232:AS233)</f>
        <v>400</v>
      </c>
      <c r="AU232" s="104">
        <v>800</v>
      </c>
      <c r="AV232" s="105"/>
      <c r="AW232" s="176">
        <f>SUM(AT232:AT233)+SUM(AU232:AU233)-SUM(AV232:AV233)</f>
        <v>1200</v>
      </c>
      <c r="AX232" s="104">
        <v>800</v>
      </c>
      <c r="AY232" s="105"/>
      <c r="AZ232" s="176">
        <f>SUM(AW232:AW233)+SUM(AX232:AX233)-SUM(AY232:AY233)</f>
        <v>-400</v>
      </c>
      <c r="BA232" s="104">
        <v>800</v>
      </c>
      <c r="BB232" s="105"/>
      <c r="BC232" s="176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  <c r="BY232" s="104">
        <v>800</v>
      </c>
      <c r="BZ232" s="105"/>
      <c r="CA232" s="157">
        <f>SUM(BX232:BX233)+SUM(BY232:BY233)-SUM(BZ232:BZ233)</f>
        <v>800</v>
      </c>
      <c r="CB232" s="104">
        <v>800</v>
      </c>
      <c r="CC232" s="105">
        <v>3300</v>
      </c>
      <c r="CD232" s="159">
        <f>SUM(CA232:CA233)+SUM(CB232:CB233)-SUM(CC232:CC233)</f>
        <v>-1700</v>
      </c>
    </row>
    <row r="233" spans="1:82" s="80" customFormat="1" ht="15" customHeight="1" x14ac:dyDescent="0.25">
      <c r="A233" s="103">
        <f>VLOOKUP(B233,справочник!$B$2:$E$322,4,FALSE)</f>
        <v>74</v>
      </c>
      <c r="B233" s="80" t="str">
        <f t="shared" si="333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349"/>
        <v>53000</v>
      </c>
      <c r="J233" s="20">
        <f>7000+48000-3000</f>
        <v>52000</v>
      </c>
      <c r="K233" s="20"/>
      <c r="L233" s="21">
        <f t="shared" si="314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334"/>
        <v>0</v>
      </c>
      <c r="Z233" s="104">
        <v>0</v>
      </c>
      <c r="AA233" s="104">
        <f t="shared" si="335"/>
        <v>0</v>
      </c>
      <c r="AB233" s="104">
        <f t="shared" si="336"/>
        <v>1000</v>
      </c>
      <c r="AC233" s="104">
        <v>0</v>
      </c>
      <c r="AD233" s="105"/>
      <c r="AE233" s="172"/>
      <c r="AF233" s="104">
        <v>0</v>
      </c>
      <c r="AG233" s="105"/>
      <c r="AH233" s="172"/>
      <c r="AI233" s="104">
        <v>0</v>
      </c>
      <c r="AJ233" s="105"/>
      <c r="AK233" s="172"/>
      <c r="AL233" s="104">
        <v>0</v>
      </c>
      <c r="AM233" s="105"/>
      <c r="AN233" s="172"/>
      <c r="AO233" s="104">
        <v>0</v>
      </c>
      <c r="AP233" s="105"/>
      <c r="AQ233" s="172"/>
      <c r="AR233" s="104">
        <v>0</v>
      </c>
      <c r="AS233" s="105"/>
      <c r="AT233" s="172"/>
      <c r="AU233" s="104">
        <v>0</v>
      </c>
      <c r="AV233" s="105"/>
      <c r="AW233" s="177"/>
      <c r="AX233" s="104">
        <v>0</v>
      </c>
      <c r="AY233" s="105">
        <v>2400</v>
      </c>
      <c r="AZ233" s="177"/>
      <c r="BA233" s="104">
        <v>0</v>
      </c>
      <c r="BB233" s="105"/>
      <c r="BC233" s="177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  <c r="BY233" s="104">
        <v>0</v>
      </c>
      <c r="BZ233" s="105"/>
      <c r="CA233" s="158"/>
      <c r="CB233" s="104">
        <v>0</v>
      </c>
      <c r="CC233" s="105"/>
      <c r="CD233" s="160"/>
    </row>
    <row r="234" spans="1:82" ht="15" customHeight="1" x14ac:dyDescent="0.25">
      <c r="A234" s="41">
        <f>VLOOKUP(B234,справочник!$B$2:$E$322,4,FALSE)</f>
        <v>68</v>
      </c>
      <c r="B234" t="str">
        <f t="shared" si="333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350">INT(($H$325-G234)/30)</f>
        <v>56</v>
      </c>
      <c r="I234" s="1">
        <f t="shared" si="349"/>
        <v>56000</v>
      </c>
      <c r="J234" s="17">
        <f>12000+44000</f>
        <v>56000</v>
      </c>
      <c r="K234" s="17"/>
      <c r="L234" s="18">
        <f t="shared" si="314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334"/>
        <v>4800</v>
      </c>
      <c r="Z234" s="96">
        <v>12</v>
      </c>
      <c r="AA234" s="96">
        <f t="shared" si="335"/>
        <v>9600</v>
      </c>
      <c r="AB234" s="96">
        <f t="shared" si="336"/>
        <v>4800</v>
      </c>
      <c r="AC234" s="99">
        <v>800</v>
      </c>
      <c r="AD234" s="98"/>
      <c r="AE234" s="102">
        <f t="shared" si="337"/>
        <v>5600</v>
      </c>
      <c r="AF234" s="99">
        <v>800</v>
      </c>
      <c r="AG234" s="98"/>
      <c r="AH234" s="102">
        <f t="shared" ref="AH234:AH259" si="351">AE234+AF234-AG234</f>
        <v>6400</v>
      </c>
      <c r="AI234" s="99">
        <v>800</v>
      </c>
      <c r="AJ234" s="98"/>
      <c r="AK234" s="102">
        <f t="shared" ref="AK234:AK259" si="352">AH234+AI234-AJ234</f>
        <v>7200</v>
      </c>
      <c r="AL234" s="99">
        <v>800</v>
      </c>
      <c r="AM234" s="98"/>
      <c r="AN234" s="102">
        <f t="shared" ref="AN234" si="353">AK234+AL234-AM234</f>
        <v>8000</v>
      </c>
      <c r="AO234" s="99">
        <v>800</v>
      </c>
      <c r="AP234" s="113"/>
      <c r="AQ234" s="102">
        <f t="shared" ref="AQ234" si="354">AN234+AO234-AP234</f>
        <v>8800</v>
      </c>
      <c r="AR234" s="99">
        <v>800</v>
      </c>
      <c r="AS234" s="113"/>
      <c r="AT234" s="102">
        <f t="shared" ref="AT234" si="355">AQ234+AR234-AS234</f>
        <v>9600</v>
      </c>
      <c r="AU234" s="99">
        <v>800</v>
      </c>
      <c r="AV234" s="113"/>
      <c r="AW234" s="102">
        <f t="shared" ref="AW234" si="356">AT234+AU234-AV234</f>
        <v>10400</v>
      </c>
      <c r="AX234" s="99">
        <v>800</v>
      </c>
      <c r="AY234" s="113"/>
      <c r="AZ234" s="102">
        <f t="shared" ref="AZ234" si="357">AW234+AX234-AY234</f>
        <v>11200</v>
      </c>
      <c r="BA234" s="99">
        <v>800</v>
      </c>
      <c r="BB234" s="113"/>
      <c r="BC234" s="102">
        <f t="shared" ref="BC234" si="358">AZ234+BA234-BB234</f>
        <v>12000</v>
      </c>
      <c r="BD234" s="99">
        <v>800</v>
      </c>
      <c r="BE234" s="113">
        <f>800+800</f>
        <v>1600</v>
      </c>
      <c r="BF234" s="102">
        <f t="shared" ref="BF234" si="359">BC234+BD234-BE234</f>
        <v>11200</v>
      </c>
      <c r="BG234" s="99">
        <v>800</v>
      </c>
      <c r="BH234" s="113">
        <v>800</v>
      </c>
      <c r="BI234" s="102">
        <f t="shared" ref="BI234" si="360">BF234+BG234-BH234</f>
        <v>11200</v>
      </c>
      <c r="BJ234" s="99">
        <v>800</v>
      </c>
      <c r="BK234" s="113"/>
      <c r="BL234" s="102">
        <f t="shared" ref="BL234" si="361">BI234+BJ234-BK234</f>
        <v>12000</v>
      </c>
      <c r="BM234" s="99">
        <v>800</v>
      </c>
      <c r="BN234" s="113">
        <f>800+800</f>
        <v>1600</v>
      </c>
      <c r="BO234" s="102">
        <f t="shared" ref="BO234" si="362">BL234+BM234-BN234</f>
        <v>11200</v>
      </c>
      <c r="BP234" s="99">
        <v>800</v>
      </c>
      <c r="BQ234" s="113">
        <v>1600</v>
      </c>
      <c r="BR234" s="102">
        <f t="shared" ref="BR234" si="363">BO234+BP234-BQ234</f>
        <v>10400</v>
      </c>
      <c r="BS234" s="99">
        <v>800</v>
      </c>
      <c r="BT234" s="113">
        <f>2000+1000</f>
        <v>3000</v>
      </c>
      <c r="BU234" s="102">
        <f t="shared" ref="BU234" si="364">BR234+BS234-BT234</f>
        <v>8200</v>
      </c>
      <c r="BV234" s="99">
        <v>800</v>
      </c>
      <c r="BW234" s="113">
        <f>1000+500+2000</f>
        <v>3500</v>
      </c>
      <c r="BX234" s="102">
        <f t="shared" ref="BX234" si="365">BU234+BV234-BW234</f>
        <v>5500</v>
      </c>
      <c r="BY234" s="99">
        <v>800</v>
      </c>
      <c r="BZ234" s="113">
        <f>800+800</f>
        <v>1600</v>
      </c>
      <c r="CA234" s="102">
        <f t="shared" ref="CA234" si="366">BX234+BY234-BZ234</f>
        <v>4700</v>
      </c>
      <c r="CB234" s="99">
        <v>800</v>
      </c>
      <c r="CC234" s="113">
        <f>800+800</f>
        <v>1600</v>
      </c>
      <c r="CD234" s="102">
        <f t="shared" ref="CD234" si="367">CA234+CB234-CC234</f>
        <v>3900</v>
      </c>
    </row>
    <row r="235" spans="1:82" ht="15" customHeight="1" x14ac:dyDescent="0.25">
      <c r="A235" s="41" t="e">
        <f>VLOOKUP(B235,справочник!$B$2:$E$322,4,FALSE)</f>
        <v>#N/A</v>
      </c>
      <c r="B235" t="str">
        <f t="shared" si="333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350"/>
        <v>20</v>
      </c>
      <c r="I235" s="1">
        <f t="shared" si="349"/>
        <v>20000</v>
      </c>
      <c r="J235" s="17"/>
      <c r="K235" s="17"/>
      <c r="L235" s="18">
        <f t="shared" si="314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334"/>
        <v>0</v>
      </c>
      <c r="Z235" s="96">
        <v>12</v>
      </c>
      <c r="AA235" s="96">
        <f t="shared" si="335"/>
        <v>9600</v>
      </c>
      <c r="AB235" s="96">
        <f t="shared" si="336"/>
        <v>29600</v>
      </c>
      <c r="AC235" s="99">
        <v>800</v>
      </c>
      <c r="AD235" s="98"/>
      <c r="AE235" s="102">
        <f t="shared" si="337"/>
        <v>30400</v>
      </c>
      <c r="AF235" s="99">
        <v>800</v>
      </c>
      <c r="AG235" s="98"/>
      <c r="AH235" s="102">
        <f t="shared" si="351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  <c r="BY235" s="99">
        <v>800</v>
      </c>
      <c r="BZ235" s="113"/>
      <c r="CA235" s="102">
        <f>BX235+BY235-BZ235</f>
        <v>12200</v>
      </c>
      <c r="CB235" s="99">
        <v>800</v>
      </c>
      <c r="CC235" s="113"/>
      <c r="CD235" s="102">
        <f>CA235+CB235-CC235</f>
        <v>13000</v>
      </c>
    </row>
    <row r="236" spans="1:82" ht="15" customHeight="1" x14ac:dyDescent="0.25">
      <c r="A236" s="41">
        <f>VLOOKUP(B236,справочник!$B$2:$E$322,4,FALSE)</f>
        <v>134</v>
      </c>
      <c r="B236" t="str">
        <f t="shared" si="333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350"/>
        <v>49</v>
      </c>
      <c r="I236" s="1">
        <f t="shared" si="349"/>
        <v>49000</v>
      </c>
      <c r="J236" s="17">
        <f>37000</f>
        <v>37000</v>
      </c>
      <c r="K236" s="17"/>
      <c r="L236" s="18">
        <f t="shared" si="314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334"/>
        <v>21600</v>
      </c>
      <c r="Z236" s="96">
        <v>12</v>
      </c>
      <c r="AA236" s="96">
        <f t="shared" si="335"/>
        <v>9600</v>
      </c>
      <c r="AB236" s="96">
        <f t="shared" si="336"/>
        <v>0</v>
      </c>
      <c r="AC236" s="99">
        <v>800</v>
      </c>
      <c r="AD236" s="98"/>
      <c r="AE236" s="102">
        <f t="shared" si="337"/>
        <v>800</v>
      </c>
      <c r="AF236" s="99">
        <v>800</v>
      </c>
      <c r="AG236" s="98"/>
      <c r="AH236" s="102">
        <f t="shared" si="351"/>
        <v>1600</v>
      </c>
      <c r="AI236" s="99">
        <v>800</v>
      </c>
      <c r="AJ236" s="98"/>
      <c r="AK236" s="102">
        <f t="shared" si="352"/>
        <v>2400</v>
      </c>
      <c r="AL236" s="99">
        <v>800</v>
      </c>
      <c r="AM236" s="98"/>
      <c r="AN236" s="102">
        <f t="shared" ref="AN236:AN259" si="368">AK236+AL236-AM236</f>
        <v>3200</v>
      </c>
      <c r="AO236" s="99">
        <v>800</v>
      </c>
      <c r="AP236" s="113"/>
      <c r="AQ236" s="102">
        <f t="shared" ref="AQ236:AQ259" si="369">AN236+AO236-AP236</f>
        <v>4000</v>
      </c>
      <c r="AR236" s="99">
        <v>800</v>
      </c>
      <c r="AS236" s="113">
        <v>4800</v>
      </c>
      <c r="AT236" s="102">
        <f t="shared" ref="AT236:AT259" si="370">AQ236+AR236-AS236</f>
        <v>0</v>
      </c>
      <c r="AU236" s="99">
        <v>800</v>
      </c>
      <c r="AV236" s="113"/>
      <c r="AW236" s="102">
        <f t="shared" ref="AW236:AW245" si="371">AT236+AU236-AV236</f>
        <v>800</v>
      </c>
      <c r="AX236" s="99">
        <v>800</v>
      </c>
      <c r="AY236" s="113">
        <v>4800</v>
      </c>
      <c r="AZ236" s="102">
        <f t="shared" ref="AZ236:AZ245" si="372">AW236+AX236-AY236</f>
        <v>-3200</v>
      </c>
      <c r="BA236" s="99">
        <v>800</v>
      </c>
      <c r="BB236" s="113"/>
      <c r="BC236" s="102">
        <f t="shared" ref="BC236:BC245" si="373">AZ236+BA236-BB236</f>
        <v>-2400</v>
      </c>
      <c r="BD236" s="99">
        <v>800</v>
      </c>
      <c r="BE236" s="113"/>
      <c r="BF236" s="102">
        <f t="shared" ref="BF236:BF245" si="374">BC236+BD236-BE236</f>
        <v>-1600</v>
      </c>
      <c r="BG236" s="99">
        <v>800</v>
      </c>
      <c r="BH236" s="113"/>
      <c r="BI236" s="102">
        <f t="shared" ref="BI236" si="375">BF236+BG236-BH236</f>
        <v>-800</v>
      </c>
      <c r="BJ236" s="99">
        <v>800</v>
      </c>
      <c r="BK236" s="113"/>
      <c r="BL236" s="102">
        <f t="shared" ref="BL236" si="376">BI236+BJ236-BK236</f>
        <v>0</v>
      </c>
      <c r="BM236" s="99">
        <v>800</v>
      </c>
      <c r="BN236" s="113"/>
      <c r="BO236" s="102">
        <f t="shared" ref="BO236" si="377">BL236+BM236-BN236</f>
        <v>800</v>
      </c>
      <c r="BP236" s="99">
        <v>800</v>
      </c>
      <c r="BQ236" s="113"/>
      <c r="BR236" s="102">
        <f t="shared" ref="BR236" si="378">BO236+BP236-BQ236</f>
        <v>1600</v>
      </c>
      <c r="BS236" s="99">
        <v>800</v>
      </c>
      <c r="BT236" s="113"/>
      <c r="BU236" s="102">
        <f t="shared" ref="BU236" si="379">BR236+BS236-BT236</f>
        <v>2400</v>
      </c>
      <c r="BV236" s="99">
        <v>800</v>
      </c>
      <c r="BW236" s="113">
        <v>4800</v>
      </c>
      <c r="BX236" s="102">
        <f t="shared" ref="BX236" si="380">BU236+BV236-BW236</f>
        <v>-1600</v>
      </c>
      <c r="BY236" s="99">
        <v>800</v>
      </c>
      <c r="BZ236" s="113"/>
      <c r="CA236" s="102">
        <f t="shared" ref="CA236" si="381">BX236+BY236-BZ236</f>
        <v>-800</v>
      </c>
      <c r="CB236" s="99">
        <v>800</v>
      </c>
      <c r="CC236" s="113"/>
      <c r="CD236" s="102">
        <f t="shared" ref="CD236" si="382">CA236+CB236-CC236</f>
        <v>0</v>
      </c>
    </row>
    <row r="237" spans="1:82" ht="38.25" customHeight="1" x14ac:dyDescent="0.25">
      <c r="A237" s="41">
        <f>VLOOKUP(B237,справочник!$B$2:$E$322,4,FALSE)</f>
        <v>267</v>
      </c>
      <c r="B237" t="str">
        <f t="shared" si="333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350"/>
        <v>45</v>
      </c>
      <c r="I237" s="1">
        <f t="shared" si="349"/>
        <v>45000</v>
      </c>
      <c r="J237" s="17">
        <f>41000</f>
        <v>41000</v>
      </c>
      <c r="K237" s="17"/>
      <c r="L237" s="18">
        <f t="shared" si="314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334"/>
        <v>14000</v>
      </c>
      <c r="Z237" s="96">
        <v>12</v>
      </c>
      <c r="AA237" s="96">
        <f t="shared" si="335"/>
        <v>9600</v>
      </c>
      <c r="AB237" s="96">
        <f t="shared" si="336"/>
        <v>-400</v>
      </c>
      <c r="AC237" s="99">
        <v>800</v>
      </c>
      <c r="AD237" s="98"/>
      <c r="AE237" s="102">
        <f t="shared" si="337"/>
        <v>400</v>
      </c>
      <c r="AF237" s="99">
        <v>800</v>
      </c>
      <c r="AG237" s="98">
        <v>2000</v>
      </c>
      <c r="AH237" s="102">
        <f t="shared" si="351"/>
        <v>-800</v>
      </c>
      <c r="AI237" s="99">
        <v>800</v>
      </c>
      <c r="AJ237" s="98"/>
      <c r="AK237" s="102">
        <f t="shared" si="352"/>
        <v>0</v>
      </c>
      <c r="AL237" s="99">
        <v>800</v>
      </c>
      <c r="AM237" s="98"/>
      <c r="AN237" s="102">
        <f t="shared" si="368"/>
        <v>800</v>
      </c>
      <c r="AO237" s="99">
        <v>800</v>
      </c>
      <c r="AP237" s="113"/>
      <c r="AQ237" s="102">
        <f t="shared" si="369"/>
        <v>1600</v>
      </c>
      <c r="AR237" s="99">
        <v>800</v>
      </c>
      <c r="AS237" s="113"/>
      <c r="AT237" s="102">
        <f t="shared" si="370"/>
        <v>2400</v>
      </c>
      <c r="AU237" s="99">
        <v>800</v>
      </c>
      <c r="AV237" s="113"/>
      <c r="AW237" s="102">
        <f t="shared" si="371"/>
        <v>3200</v>
      </c>
      <c r="AX237" s="99">
        <v>800</v>
      </c>
      <c r="AY237" s="113"/>
      <c r="AZ237" s="102">
        <f t="shared" si="372"/>
        <v>4000</v>
      </c>
      <c r="BA237" s="99">
        <v>800</v>
      </c>
      <c r="BB237" s="113">
        <v>1200</v>
      </c>
      <c r="BC237" s="102">
        <f t="shared" si="373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  <c r="BY237" s="99">
        <v>800</v>
      </c>
      <c r="BZ237" s="113"/>
      <c r="CA237" s="102">
        <f>BX237+BY237-BZ237</f>
        <v>3068.63</v>
      </c>
      <c r="CB237" s="99">
        <v>800</v>
      </c>
      <c r="CC237" s="113">
        <v>2000</v>
      </c>
      <c r="CD237" s="102">
        <f>CA237+CB237-CC237</f>
        <v>1868.63</v>
      </c>
    </row>
    <row r="238" spans="1:82" ht="15" customHeight="1" x14ac:dyDescent="0.25">
      <c r="A238" s="41">
        <f>VLOOKUP(B238,справочник!$B$2:$E$322,4,FALSE)</f>
        <v>258</v>
      </c>
      <c r="B238" t="str">
        <f t="shared" si="333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350"/>
        <v>44</v>
      </c>
      <c r="I238" s="1">
        <f t="shared" si="349"/>
        <v>44000</v>
      </c>
      <c r="J238" s="17">
        <v>44000</v>
      </c>
      <c r="K238" s="17"/>
      <c r="L238" s="18">
        <f t="shared" si="314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334"/>
        <v>4800</v>
      </c>
      <c r="Z238" s="96">
        <v>12</v>
      </c>
      <c r="AA238" s="96">
        <f t="shared" si="335"/>
        <v>9600</v>
      </c>
      <c r="AB238" s="96">
        <f t="shared" si="336"/>
        <v>4800</v>
      </c>
      <c r="AC238" s="99">
        <v>800</v>
      </c>
      <c r="AD238" s="98"/>
      <c r="AE238" s="102">
        <f t="shared" si="337"/>
        <v>5600</v>
      </c>
      <c r="AF238" s="99">
        <v>800</v>
      </c>
      <c r="AG238" s="98"/>
      <c r="AH238" s="102">
        <f t="shared" si="351"/>
        <v>6400</v>
      </c>
      <c r="AI238" s="99">
        <v>800</v>
      </c>
      <c r="AJ238" s="98"/>
      <c r="AK238" s="102">
        <f t="shared" si="352"/>
        <v>7200</v>
      </c>
      <c r="AL238" s="99">
        <v>800</v>
      </c>
      <c r="AM238" s="98">
        <v>6800</v>
      </c>
      <c r="AN238" s="102">
        <f t="shared" si="368"/>
        <v>1200</v>
      </c>
      <c r="AO238" s="99">
        <v>800</v>
      </c>
      <c r="AP238" s="113"/>
      <c r="AQ238" s="102">
        <f t="shared" si="369"/>
        <v>2000</v>
      </c>
      <c r="AR238" s="99">
        <v>800</v>
      </c>
      <c r="AS238" s="113"/>
      <c r="AT238" s="102">
        <f t="shared" si="370"/>
        <v>2800</v>
      </c>
      <c r="AU238" s="99">
        <v>800</v>
      </c>
      <c r="AV238" s="113"/>
      <c r="AW238" s="102">
        <f t="shared" si="371"/>
        <v>3600</v>
      </c>
      <c r="AX238" s="99">
        <v>800</v>
      </c>
      <c r="AY238" s="113"/>
      <c r="AZ238" s="102">
        <f t="shared" si="372"/>
        <v>4400</v>
      </c>
      <c r="BA238" s="99">
        <v>800</v>
      </c>
      <c r="BB238" s="113">
        <v>6800</v>
      </c>
      <c r="BC238" s="102">
        <f t="shared" si="373"/>
        <v>-1600</v>
      </c>
      <c r="BD238" s="99">
        <v>800</v>
      </c>
      <c r="BE238" s="113"/>
      <c r="BF238" s="102">
        <f t="shared" si="374"/>
        <v>-800</v>
      </c>
      <c r="BG238" s="99">
        <v>800</v>
      </c>
      <c r="BH238" s="113"/>
      <c r="BI238" s="102">
        <f t="shared" ref="BI238:BI245" si="383">BF238+BG238-BH238</f>
        <v>0</v>
      </c>
      <c r="BJ238" s="99">
        <v>800</v>
      </c>
      <c r="BK238" s="113"/>
      <c r="BL238" s="102">
        <f t="shared" ref="BL238:BL245" si="384">BI238+BJ238-BK238</f>
        <v>800</v>
      </c>
      <c r="BM238" s="99">
        <v>800</v>
      </c>
      <c r="BN238" s="113"/>
      <c r="BO238" s="102">
        <f t="shared" ref="BO238:BO245" si="385">BL238+BM238-BN238</f>
        <v>1600</v>
      </c>
      <c r="BP238" s="99">
        <v>800</v>
      </c>
      <c r="BQ238" s="113"/>
      <c r="BR238" s="102">
        <f t="shared" ref="BR238:BR245" si="386">BO238+BP238-BQ238</f>
        <v>2400</v>
      </c>
      <c r="BS238" s="99">
        <v>800</v>
      </c>
      <c r="BT238" s="113"/>
      <c r="BU238" s="102">
        <f t="shared" ref="BU238:BU245" si="387">BR238+BS238-BT238</f>
        <v>3200</v>
      </c>
      <c r="BV238" s="99">
        <v>800</v>
      </c>
      <c r="BW238" s="113">
        <v>4000</v>
      </c>
      <c r="BX238" s="102">
        <f t="shared" ref="BX238:BX245" si="388">BU238+BV238-BW238</f>
        <v>0</v>
      </c>
      <c r="BY238" s="99">
        <v>800</v>
      </c>
      <c r="BZ238" s="113"/>
      <c r="CA238" s="102">
        <f t="shared" ref="CA238:CA245" si="389">BX238+BY238-BZ238</f>
        <v>800</v>
      </c>
      <c r="CB238" s="99">
        <v>800</v>
      </c>
      <c r="CC238" s="113"/>
      <c r="CD238" s="102">
        <f t="shared" ref="CD238:CD245" si="390">CA238+CB238-CC238</f>
        <v>1600</v>
      </c>
    </row>
    <row r="239" spans="1:82" ht="25.5" customHeight="1" x14ac:dyDescent="0.25">
      <c r="A239" s="41" t="e">
        <f>VLOOKUP(B239,справочник!$B$2:$E$322,4,FALSE)</f>
        <v>#N/A</v>
      </c>
      <c r="B239" t="str">
        <f t="shared" si="333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350"/>
        <v>36</v>
      </c>
      <c r="I239" s="1">
        <f t="shared" si="349"/>
        <v>36000</v>
      </c>
      <c r="J239" s="17">
        <f>1000</f>
        <v>1000</v>
      </c>
      <c r="K239" s="17">
        <v>3000</v>
      </c>
      <c r="L239" s="18">
        <f t="shared" si="314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334"/>
        <v>0</v>
      </c>
      <c r="Z239" s="96">
        <v>12</v>
      </c>
      <c r="AA239" s="96">
        <f t="shared" si="335"/>
        <v>9600</v>
      </c>
      <c r="AB239" s="96">
        <f t="shared" si="336"/>
        <v>41600</v>
      </c>
      <c r="AC239" s="99">
        <v>800</v>
      </c>
      <c r="AD239" s="98"/>
      <c r="AE239" s="102">
        <f t="shared" si="337"/>
        <v>42400</v>
      </c>
      <c r="AF239" s="99">
        <v>800</v>
      </c>
      <c r="AG239" s="98"/>
      <c r="AH239" s="102">
        <f t="shared" si="351"/>
        <v>43200</v>
      </c>
      <c r="AI239" s="99">
        <v>800</v>
      </c>
      <c r="AJ239" s="98"/>
      <c r="AK239" s="102">
        <f t="shared" si="352"/>
        <v>44000</v>
      </c>
      <c r="AL239" s="99">
        <v>800</v>
      </c>
      <c r="AM239" s="98"/>
      <c r="AN239" s="102">
        <f t="shared" si="368"/>
        <v>44800</v>
      </c>
      <c r="AO239" s="99">
        <v>800</v>
      </c>
      <c r="AP239" s="113"/>
      <c r="AQ239" s="102">
        <f t="shared" si="369"/>
        <v>45600</v>
      </c>
      <c r="AR239" s="99">
        <v>800</v>
      </c>
      <c r="AS239" s="113"/>
      <c r="AT239" s="102">
        <f t="shared" si="370"/>
        <v>46400</v>
      </c>
      <c r="AU239" s="99">
        <v>800</v>
      </c>
      <c r="AV239" s="113"/>
      <c r="AW239" s="102">
        <f t="shared" si="371"/>
        <v>47200</v>
      </c>
      <c r="AX239" s="99">
        <v>800</v>
      </c>
      <c r="AY239" s="113"/>
      <c r="AZ239" s="102">
        <f t="shared" si="372"/>
        <v>48000</v>
      </c>
      <c r="BA239" s="99">
        <v>800</v>
      </c>
      <c r="BB239" s="113"/>
      <c r="BC239" s="102">
        <f t="shared" si="373"/>
        <v>48800</v>
      </c>
      <c r="BD239" s="99">
        <v>800</v>
      </c>
      <c r="BE239" s="113"/>
      <c r="BF239" s="102">
        <f t="shared" si="374"/>
        <v>49600</v>
      </c>
      <c r="BG239" s="99">
        <v>800</v>
      </c>
      <c r="BH239" s="113"/>
      <c r="BI239" s="102">
        <f t="shared" si="383"/>
        <v>50400</v>
      </c>
      <c r="BJ239" s="99">
        <v>800</v>
      </c>
      <c r="BK239" s="113"/>
      <c r="BL239" s="102">
        <f t="shared" si="384"/>
        <v>51200</v>
      </c>
      <c r="BM239" s="99">
        <v>800</v>
      </c>
      <c r="BN239" s="113"/>
      <c r="BO239" s="102">
        <f t="shared" si="385"/>
        <v>52000</v>
      </c>
      <c r="BP239" s="99">
        <v>800</v>
      </c>
      <c r="BQ239" s="113"/>
      <c r="BR239" s="102">
        <f t="shared" si="386"/>
        <v>52800</v>
      </c>
      <c r="BS239" s="99">
        <v>800</v>
      </c>
      <c r="BT239" s="113"/>
      <c r="BU239" s="102">
        <f t="shared" si="387"/>
        <v>53600</v>
      </c>
      <c r="BV239" s="99">
        <v>800</v>
      </c>
      <c r="BW239" s="113"/>
      <c r="BX239" s="102">
        <f t="shared" si="388"/>
        <v>54400</v>
      </c>
      <c r="BY239" s="99">
        <v>800</v>
      </c>
      <c r="BZ239" s="113"/>
      <c r="CA239" s="102">
        <f t="shared" si="389"/>
        <v>55200</v>
      </c>
      <c r="CB239" s="99">
        <v>800</v>
      </c>
      <c r="CC239" s="113"/>
      <c r="CD239" s="102">
        <f t="shared" si="390"/>
        <v>56000</v>
      </c>
    </row>
    <row r="240" spans="1:82" ht="15" customHeight="1" x14ac:dyDescent="0.25">
      <c r="A240" s="41">
        <f>VLOOKUP(B240,справочник!$B$2:$E$322,4,FALSE)</f>
        <v>239</v>
      </c>
      <c r="B240" t="str">
        <f t="shared" si="333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350"/>
        <v>46</v>
      </c>
      <c r="I240" s="1">
        <f t="shared" si="349"/>
        <v>46000</v>
      </c>
      <c r="J240" s="17">
        <v>26000</v>
      </c>
      <c r="K240" s="17"/>
      <c r="L240" s="18">
        <f t="shared" si="314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334"/>
        <v>0</v>
      </c>
      <c r="Z240" s="96">
        <v>12</v>
      </c>
      <c r="AA240" s="96">
        <f t="shared" si="335"/>
        <v>9600</v>
      </c>
      <c r="AB240" s="96">
        <f t="shared" si="336"/>
        <v>29600</v>
      </c>
      <c r="AC240" s="99">
        <v>800</v>
      </c>
      <c r="AD240" s="98"/>
      <c r="AE240" s="102">
        <f t="shared" si="337"/>
        <v>30400</v>
      </c>
      <c r="AF240" s="99">
        <v>800</v>
      </c>
      <c r="AG240" s="98"/>
      <c r="AH240" s="102">
        <f t="shared" si="351"/>
        <v>31200</v>
      </c>
      <c r="AI240" s="99">
        <v>800</v>
      </c>
      <c r="AJ240" s="98"/>
      <c r="AK240" s="102">
        <f t="shared" si="352"/>
        <v>32000</v>
      </c>
      <c r="AL240" s="99">
        <v>800</v>
      </c>
      <c r="AM240" s="98"/>
      <c r="AN240" s="102">
        <f t="shared" si="368"/>
        <v>32800</v>
      </c>
      <c r="AO240" s="99">
        <v>800</v>
      </c>
      <c r="AP240" s="113"/>
      <c r="AQ240" s="102">
        <f t="shared" si="369"/>
        <v>33600</v>
      </c>
      <c r="AR240" s="99">
        <v>800</v>
      </c>
      <c r="AS240" s="113"/>
      <c r="AT240" s="102">
        <f t="shared" si="370"/>
        <v>34400</v>
      </c>
      <c r="AU240" s="99">
        <v>800</v>
      </c>
      <c r="AV240" s="113"/>
      <c r="AW240" s="102">
        <f t="shared" si="371"/>
        <v>35200</v>
      </c>
      <c r="AX240" s="99">
        <v>800</v>
      </c>
      <c r="AY240" s="113"/>
      <c r="AZ240" s="102">
        <f t="shared" si="372"/>
        <v>36000</v>
      </c>
      <c r="BA240" s="99">
        <v>800</v>
      </c>
      <c r="BB240" s="113"/>
      <c r="BC240" s="102">
        <f t="shared" si="373"/>
        <v>36800</v>
      </c>
      <c r="BD240" s="99">
        <v>800</v>
      </c>
      <c r="BE240" s="113"/>
      <c r="BF240" s="102">
        <f t="shared" si="374"/>
        <v>37600</v>
      </c>
      <c r="BG240" s="99">
        <v>800</v>
      </c>
      <c r="BH240" s="113"/>
      <c r="BI240" s="102">
        <f t="shared" si="383"/>
        <v>38400</v>
      </c>
      <c r="BJ240" s="99">
        <v>800</v>
      </c>
      <c r="BK240" s="113"/>
      <c r="BL240" s="102">
        <f t="shared" si="384"/>
        <v>39200</v>
      </c>
      <c r="BM240" s="99">
        <v>800</v>
      </c>
      <c r="BN240" s="113"/>
      <c r="BO240" s="102">
        <f t="shared" si="385"/>
        <v>40000</v>
      </c>
      <c r="BP240" s="99">
        <v>800</v>
      </c>
      <c r="BQ240" s="113">
        <v>3200</v>
      </c>
      <c r="BR240" s="102">
        <f t="shared" si="386"/>
        <v>37600</v>
      </c>
      <c r="BS240" s="99">
        <v>800</v>
      </c>
      <c r="BT240" s="113"/>
      <c r="BU240" s="102">
        <f t="shared" si="387"/>
        <v>38400</v>
      </c>
      <c r="BV240" s="99">
        <v>800</v>
      </c>
      <c r="BW240" s="113"/>
      <c r="BX240" s="102">
        <f t="shared" si="388"/>
        <v>39200</v>
      </c>
      <c r="BY240" s="99">
        <v>800</v>
      </c>
      <c r="BZ240" s="113"/>
      <c r="CA240" s="102">
        <f t="shared" si="389"/>
        <v>40000</v>
      </c>
      <c r="CB240" s="99">
        <v>800</v>
      </c>
      <c r="CC240" s="113">
        <v>5000</v>
      </c>
      <c r="CD240" s="102">
        <f t="shared" si="390"/>
        <v>35800</v>
      </c>
    </row>
    <row r="241" spans="1:82" ht="15" customHeight="1" x14ac:dyDescent="0.25">
      <c r="A241" s="41">
        <f>VLOOKUP(B241,справочник!$B$2:$E$322,4,FALSE)</f>
        <v>238</v>
      </c>
      <c r="B241" t="str">
        <f t="shared" si="333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350"/>
        <v>43</v>
      </c>
      <c r="I241" s="1">
        <f t="shared" si="349"/>
        <v>43000</v>
      </c>
      <c r="J241" s="17"/>
      <c r="K241" s="17"/>
      <c r="L241" s="18">
        <f t="shared" si="314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334"/>
        <v>0</v>
      </c>
      <c r="Z241" s="96">
        <v>12</v>
      </c>
      <c r="AA241" s="96">
        <f t="shared" si="335"/>
        <v>9600</v>
      </c>
      <c r="AB241" s="96">
        <f t="shared" si="336"/>
        <v>52600</v>
      </c>
      <c r="AC241" s="99">
        <v>800</v>
      </c>
      <c r="AD241" s="98"/>
      <c r="AE241" s="102">
        <f t="shared" si="337"/>
        <v>53400</v>
      </c>
      <c r="AF241" s="99">
        <v>800</v>
      </c>
      <c r="AG241" s="98"/>
      <c r="AH241" s="102">
        <f t="shared" si="351"/>
        <v>54200</v>
      </c>
      <c r="AI241" s="99">
        <v>800</v>
      </c>
      <c r="AJ241" s="98"/>
      <c r="AK241" s="102">
        <f t="shared" si="352"/>
        <v>55000</v>
      </c>
      <c r="AL241" s="99">
        <v>800</v>
      </c>
      <c r="AM241" s="98"/>
      <c r="AN241" s="102">
        <f t="shared" si="368"/>
        <v>55800</v>
      </c>
      <c r="AO241" s="99">
        <v>800</v>
      </c>
      <c r="AP241" s="113"/>
      <c r="AQ241" s="102">
        <f t="shared" si="369"/>
        <v>56600</v>
      </c>
      <c r="AR241" s="99">
        <v>800</v>
      </c>
      <c r="AS241" s="113"/>
      <c r="AT241" s="102">
        <f t="shared" si="370"/>
        <v>57400</v>
      </c>
      <c r="AU241" s="99">
        <v>800</v>
      </c>
      <c r="AV241" s="113"/>
      <c r="AW241" s="102">
        <f t="shared" si="371"/>
        <v>58200</v>
      </c>
      <c r="AX241" s="99">
        <v>800</v>
      </c>
      <c r="AY241" s="113"/>
      <c r="AZ241" s="102">
        <f t="shared" si="372"/>
        <v>59000</v>
      </c>
      <c r="BA241" s="99">
        <v>800</v>
      </c>
      <c r="BB241" s="113"/>
      <c r="BC241" s="102">
        <f t="shared" si="373"/>
        <v>59800</v>
      </c>
      <c r="BD241" s="99">
        <v>800</v>
      </c>
      <c r="BE241" s="113"/>
      <c r="BF241" s="102">
        <f t="shared" si="374"/>
        <v>60600</v>
      </c>
      <c r="BG241" s="99">
        <v>800</v>
      </c>
      <c r="BH241" s="113"/>
      <c r="BI241" s="102">
        <f t="shared" si="383"/>
        <v>61400</v>
      </c>
      <c r="BJ241" s="99">
        <v>800</v>
      </c>
      <c r="BK241" s="113"/>
      <c r="BL241" s="102">
        <f t="shared" si="384"/>
        <v>62200</v>
      </c>
      <c r="BM241" s="99">
        <v>800</v>
      </c>
      <c r="BN241" s="113"/>
      <c r="BO241" s="102">
        <f t="shared" si="385"/>
        <v>63000</v>
      </c>
      <c r="BP241" s="99">
        <v>800</v>
      </c>
      <c r="BQ241" s="113"/>
      <c r="BR241" s="102">
        <f t="shared" si="386"/>
        <v>63800</v>
      </c>
      <c r="BS241" s="99">
        <v>800</v>
      </c>
      <c r="BT241" s="113"/>
      <c r="BU241" s="102">
        <f t="shared" si="387"/>
        <v>64600</v>
      </c>
      <c r="BV241" s="99">
        <v>800</v>
      </c>
      <c r="BW241" s="113"/>
      <c r="BX241" s="102">
        <f t="shared" si="388"/>
        <v>65400</v>
      </c>
      <c r="BY241" s="99">
        <v>800</v>
      </c>
      <c r="BZ241" s="113"/>
      <c r="CA241" s="102">
        <f t="shared" si="389"/>
        <v>66200</v>
      </c>
      <c r="CB241" s="99">
        <v>800</v>
      </c>
      <c r="CC241" s="113"/>
      <c r="CD241" s="102">
        <f t="shared" si="390"/>
        <v>67000</v>
      </c>
    </row>
    <row r="242" spans="1:82" ht="15" customHeight="1" x14ac:dyDescent="0.25">
      <c r="A242" s="41">
        <f>VLOOKUP(B242,справочник!$B$2:$E$322,4,FALSE)</f>
        <v>297</v>
      </c>
      <c r="B242" t="str">
        <f t="shared" si="333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350"/>
        <v>12</v>
      </c>
      <c r="I242" s="1">
        <f t="shared" si="349"/>
        <v>12000</v>
      </c>
      <c r="J242" s="17"/>
      <c r="K242" s="17"/>
      <c r="L242" s="18">
        <f t="shared" si="314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334"/>
        <v>0</v>
      </c>
      <c r="Z242" s="96">
        <v>12</v>
      </c>
      <c r="AA242" s="96">
        <f t="shared" si="335"/>
        <v>9600</v>
      </c>
      <c r="AB242" s="96">
        <f t="shared" si="336"/>
        <v>21600</v>
      </c>
      <c r="AC242" s="99">
        <v>800</v>
      </c>
      <c r="AD242" s="98"/>
      <c r="AE242" s="102">
        <f t="shared" si="337"/>
        <v>22400</v>
      </c>
      <c r="AF242" s="99">
        <v>800</v>
      </c>
      <c r="AG242" s="98"/>
      <c r="AH242" s="102">
        <f t="shared" si="351"/>
        <v>23200</v>
      </c>
      <c r="AI242" s="99">
        <v>800</v>
      </c>
      <c r="AJ242" s="98"/>
      <c r="AK242" s="102">
        <f t="shared" si="352"/>
        <v>24000</v>
      </c>
      <c r="AL242" s="99">
        <v>800</v>
      </c>
      <c r="AM242" s="98"/>
      <c r="AN242" s="102">
        <f t="shared" si="368"/>
        <v>24800</v>
      </c>
      <c r="AO242" s="99">
        <v>800</v>
      </c>
      <c r="AP242" s="113"/>
      <c r="AQ242" s="102">
        <f t="shared" si="369"/>
        <v>25600</v>
      </c>
      <c r="AR242" s="99">
        <v>800</v>
      </c>
      <c r="AS242" s="113"/>
      <c r="AT242" s="102">
        <f t="shared" si="370"/>
        <v>26400</v>
      </c>
      <c r="AU242" s="99">
        <v>800</v>
      </c>
      <c r="AV242" s="113"/>
      <c r="AW242" s="102">
        <f t="shared" si="371"/>
        <v>27200</v>
      </c>
      <c r="AX242" s="99">
        <v>800</v>
      </c>
      <c r="AY242" s="113"/>
      <c r="AZ242" s="102">
        <f t="shared" si="372"/>
        <v>28000</v>
      </c>
      <c r="BA242" s="99">
        <v>800</v>
      </c>
      <c r="BB242" s="113"/>
      <c r="BC242" s="102">
        <f t="shared" si="373"/>
        <v>28800</v>
      </c>
      <c r="BD242" s="99">
        <v>800</v>
      </c>
      <c r="BE242" s="113"/>
      <c r="BF242" s="102">
        <f t="shared" si="374"/>
        <v>29600</v>
      </c>
      <c r="BG242" s="99">
        <v>800</v>
      </c>
      <c r="BH242" s="113"/>
      <c r="BI242" s="102">
        <f t="shared" si="383"/>
        <v>30400</v>
      </c>
      <c r="BJ242" s="99">
        <v>800</v>
      </c>
      <c r="BK242" s="113"/>
      <c r="BL242" s="102">
        <f t="shared" si="384"/>
        <v>31200</v>
      </c>
      <c r="BM242" s="99">
        <v>800</v>
      </c>
      <c r="BN242" s="113"/>
      <c r="BO242" s="102">
        <f t="shared" si="385"/>
        <v>32000</v>
      </c>
      <c r="BP242" s="99">
        <v>800</v>
      </c>
      <c r="BQ242" s="113"/>
      <c r="BR242" s="102">
        <f t="shared" si="386"/>
        <v>32800</v>
      </c>
      <c r="BS242" s="99">
        <v>800</v>
      </c>
      <c r="BT242" s="113"/>
      <c r="BU242" s="102">
        <f t="shared" si="387"/>
        <v>33600</v>
      </c>
      <c r="BV242" s="99">
        <v>800</v>
      </c>
      <c r="BW242" s="113"/>
      <c r="BX242" s="102">
        <f t="shared" si="388"/>
        <v>34400</v>
      </c>
      <c r="BY242" s="99">
        <v>800</v>
      </c>
      <c r="BZ242" s="113"/>
      <c r="CA242" s="102">
        <f t="shared" si="389"/>
        <v>35200</v>
      </c>
      <c r="CB242" s="99">
        <v>800</v>
      </c>
      <c r="CC242" s="113"/>
      <c r="CD242" s="102">
        <f t="shared" si="390"/>
        <v>36000</v>
      </c>
    </row>
    <row r="243" spans="1:82" ht="25.5" customHeight="1" x14ac:dyDescent="0.25">
      <c r="A243" s="41" t="e">
        <f>VLOOKUP(B243,справочник!$B$2:$E$322,4,FALSE)</f>
        <v>#N/A</v>
      </c>
      <c r="B243" t="str">
        <f t="shared" si="333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350"/>
        <v>33</v>
      </c>
      <c r="I243" s="1">
        <f t="shared" si="349"/>
        <v>33000</v>
      </c>
      <c r="J243" s="17">
        <v>26000</v>
      </c>
      <c r="K243" s="17"/>
      <c r="L243" s="18">
        <f t="shared" si="314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334"/>
        <v>9600</v>
      </c>
      <c r="Z243" s="96">
        <v>12</v>
      </c>
      <c r="AA243" s="96">
        <f t="shared" si="335"/>
        <v>9600</v>
      </c>
      <c r="AB243" s="96">
        <f t="shared" si="336"/>
        <v>7000</v>
      </c>
      <c r="AC243" s="99">
        <v>800</v>
      </c>
      <c r="AD243" s="98"/>
      <c r="AE243" s="102">
        <f t="shared" si="337"/>
        <v>7800</v>
      </c>
      <c r="AF243" s="99">
        <v>800</v>
      </c>
      <c r="AG243" s="98"/>
      <c r="AH243" s="102">
        <f t="shared" si="351"/>
        <v>8600</v>
      </c>
      <c r="AI243" s="99">
        <v>800</v>
      </c>
      <c r="AJ243" s="98"/>
      <c r="AK243" s="102">
        <f t="shared" si="352"/>
        <v>9400</v>
      </c>
      <c r="AL243" s="99">
        <v>800</v>
      </c>
      <c r="AM243" s="98">
        <v>5433.38</v>
      </c>
      <c r="AN243" s="102">
        <f t="shared" si="368"/>
        <v>4766.62</v>
      </c>
      <c r="AO243" s="99">
        <v>800</v>
      </c>
      <c r="AP243" s="113">
        <v>4767</v>
      </c>
      <c r="AQ243" s="102">
        <f t="shared" si="369"/>
        <v>799.61999999999989</v>
      </c>
      <c r="AR243" s="99">
        <v>800</v>
      </c>
      <c r="AS243" s="113"/>
      <c r="AT243" s="102">
        <f t="shared" si="370"/>
        <v>1599.62</v>
      </c>
      <c r="AU243" s="99">
        <v>800</v>
      </c>
      <c r="AV243" s="113"/>
      <c r="AW243" s="102">
        <f t="shared" si="371"/>
        <v>2399.62</v>
      </c>
      <c r="AX243" s="99">
        <v>800</v>
      </c>
      <c r="AY243" s="113">
        <v>2400</v>
      </c>
      <c r="AZ243" s="102">
        <f t="shared" si="372"/>
        <v>799.61999999999989</v>
      </c>
      <c r="BA243" s="99">
        <v>800</v>
      </c>
      <c r="BB243" s="113"/>
      <c r="BC243" s="102">
        <f t="shared" si="373"/>
        <v>1599.62</v>
      </c>
      <c r="BD243" s="99">
        <v>800</v>
      </c>
      <c r="BE243" s="113"/>
      <c r="BF243" s="102">
        <f t="shared" si="374"/>
        <v>2399.62</v>
      </c>
      <c r="BG243" s="99">
        <v>800</v>
      </c>
      <c r="BH243" s="113"/>
      <c r="BI243" s="102">
        <f t="shared" si="383"/>
        <v>3199.62</v>
      </c>
      <c r="BJ243" s="99">
        <v>800</v>
      </c>
      <c r="BK243" s="113">
        <v>2600</v>
      </c>
      <c r="BL243" s="102">
        <f t="shared" si="384"/>
        <v>1399.62</v>
      </c>
      <c r="BM243" s="99">
        <v>800</v>
      </c>
      <c r="BN243" s="113"/>
      <c r="BO243" s="102">
        <f t="shared" si="385"/>
        <v>2199.62</v>
      </c>
      <c r="BP243" s="99">
        <v>800</v>
      </c>
      <c r="BQ243" s="113"/>
      <c r="BR243" s="102">
        <f t="shared" si="386"/>
        <v>2999.62</v>
      </c>
      <c r="BS243" s="99">
        <v>800</v>
      </c>
      <c r="BT243" s="113">
        <v>3000</v>
      </c>
      <c r="BU243" s="102">
        <f t="shared" si="387"/>
        <v>799.61999999999989</v>
      </c>
      <c r="BV243" s="99">
        <v>800</v>
      </c>
      <c r="BW243" s="113"/>
      <c r="BX243" s="102">
        <f t="shared" si="388"/>
        <v>1599.62</v>
      </c>
      <c r="BY243" s="99">
        <v>800</v>
      </c>
      <c r="BZ243" s="113"/>
      <c r="CA243" s="102">
        <f t="shared" si="389"/>
        <v>2399.62</v>
      </c>
      <c r="CB243" s="99">
        <v>800</v>
      </c>
      <c r="CC243" s="113">
        <v>4000</v>
      </c>
      <c r="CD243" s="102">
        <f t="shared" si="390"/>
        <v>-800.38000000000011</v>
      </c>
    </row>
    <row r="244" spans="1:82" ht="15" customHeight="1" x14ac:dyDescent="0.25">
      <c r="A244" s="41">
        <f>VLOOKUP(B244,справочник!$B$2:$E$322,4,FALSE)</f>
        <v>67</v>
      </c>
      <c r="B244" t="str">
        <f t="shared" si="333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350"/>
        <v>45</v>
      </c>
      <c r="I244" s="1">
        <f t="shared" si="349"/>
        <v>45000</v>
      </c>
      <c r="J244" s="17">
        <v>1000</v>
      </c>
      <c r="K244" s="17"/>
      <c r="L244" s="18">
        <f t="shared" si="314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334"/>
        <v>0</v>
      </c>
      <c r="Z244" s="96">
        <v>12</v>
      </c>
      <c r="AA244" s="96">
        <f t="shared" si="335"/>
        <v>9600</v>
      </c>
      <c r="AB244" s="96">
        <f t="shared" si="336"/>
        <v>53600</v>
      </c>
      <c r="AC244" s="99">
        <v>800</v>
      </c>
      <c r="AD244" s="98"/>
      <c r="AE244" s="102">
        <f t="shared" si="337"/>
        <v>54400</v>
      </c>
      <c r="AF244" s="99">
        <v>800</v>
      </c>
      <c r="AG244" s="98"/>
      <c r="AH244" s="102">
        <f t="shared" si="351"/>
        <v>55200</v>
      </c>
      <c r="AI244" s="99">
        <v>800</v>
      </c>
      <c r="AJ244" s="98"/>
      <c r="AK244" s="102">
        <f t="shared" si="352"/>
        <v>56000</v>
      </c>
      <c r="AL244" s="99">
        <v>800</v>
      </c>
      <c r="AM244" s="98"/>
      <c r="AN244" s="102">
        <f t="shared" si="368"/>
        <v>56800</v>
      </c>
      <c r="AO244" s="99">
        <v>800</v>
      </c>
      <c r="AP244" s="113"/>
      <c r="AQ244" s="102">
        <f t="shared" si="369"/>
        <v>57600</v>
      </c>
      <c r="AR244" s="99">
        <v>800</v>
      </c>
      <c r="AS244" s="113"/>
      <c r="AT244" s="102">
        <f t="shared" si="370"/>
        <v>58400</v>
      </c>
      <c r="AU244" s="99">
        <v>800</v>
      </c>
      <c r="AV244" s="113"/>
      <c r="AW244" s="102">
        <f t="shared" si="371"/>
        <v>59200</v>
      </c>
      <c r="AX244" s="99">
        <v>800</v>
      </c>
      <c r="AY244" s="113"/>
      <c r="AZ244" s="102">
        <f t="shared" si="372"/>
        <v>60000</v>
      </c>
      <c r="BA244" s="99">
        <v>800</v>
      </c>
      <c r="BB244" s="113"/>
      <c r="BC244" s="102">
        <f t="shared" si="373"/>
        <v>60800</v>
      </c>
      <c r="BD244" s="99">
        <v>800</v>
      </c>
      <c r="BE244" s="113"/>
      <c r="BF244" s="102">
        <f t="shared" si="374"/>
        <v>61600</v>
      </c>
      <c r="BG244" s="99">
        <v>800</v>
      </c>
      <c r="BH244" s="113"/>
      <c r="BI244" s="102">
        <f t="shared" si="383"/>
        <v>62400</v>
      </c>
      <c r="BJ244" s="99">
        <v>800</v>
      </c>
      <c r="BK244" s="113"/>
      <c r="BL244" s="102">
        <f t="shared" si="384"/>
        <v>63200</v>
      </c>
      <c r="BM244" s="99">
        <v>800</v>
      </c>
      <c r="BN244" s="113"/>
      <c r="BO244" s="102">
        <f t="shared" si="385"/>
        <v>64000</v>
      </c>
      <c r="BP244" s="99">
        <v>800</v>
      </c>
      <c r="BQ244" s="113"/>
      <c r="BR244" s="102">
        <f t="shared" si="386"/>
        <v>64800</v>
      </c>
      <c r="BS244" s="99">
        <v>800</v>
      </c>
      <c r="BT244" s="113"/>
      <c r="BU244" s="102">
        <f t="shared" si="387"/>
        <v>65600</v>
      </c>
      <c r="BV244" s="99">
        <v>800</v>
      </c>
      <c r="BW244" s="113"/>
      <c r="BX244" s="102">
        <f t="shared" si="388"/>
        <v>66400</v>
      </c>
      <c r="BY244" s="99">
        <v>800</v>
      </c>
      <c r="BZ244" s="113"/>
      <c r="CA244" s="102">
        <f t="shared" si="389"/>
        <v>67200</v>
      </c>
      <c r="CB244" s="99">
        <v>800</v>
      </c>
      <c r="CC244" s="113"/>
      <c r="CD244" s="102">
        <f t="shared" si="390"/>
        <v>68000</v>
      </c>
    </row>
    <row r="245" spans="1:82" ht="15" customHeight="1" x14ac:dyDescent="0.25">
      <c r="A245" s="41" t="e">
        <f>VLOOKUP(B245,справочник!$B$2:$E$322,4,FALSE)</f>
        <v>#N/A</v>
      </c>
      <c r="B245" t="str">
        <f t="shared" si="333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349"/>
        <v>30000</v>
      </c>
      <c r="J245" s="17">
        <v>1000</v>
      </c>
      <c r="K245" s="17"/>
      <c r="L245" s="18">
        <f t="shared" si="314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335"/>
        <v>0</v>
      </c>
      <c r="AB245" s="96">
        <f t="shared" si="336"/>
        <v>29000</v>
      </c>
      <c r="AC245" s="99"/>
      <c r="AD245" s="98"/>
      <c r="AE245" s="102">
        <f t="shared" si="337"/>
        <v>29000</v>
      </c>
      <c r="AF245" s="99"/>
      <c r="AG245" s="98"/>
      <c r="AH245" s="102">
        <f t="shared" si="351"/>
        <v>29000</v>
      </c>
      <c r="AI245" s="99"/>
      <c r="AJ245" s="98"/>
      <c r="AK245" s="102">
        <f t="shared" si="352"/>
        <v>29000</v>
      </c>
      <c r="AL245" s="99"/>
      <c r="AM245" s="98"/>
      <c r="AN245" s="102">
        <f t="shared" si="368"/>
        <v>29000</v>
      </c>
      <c r="AO245" s="99"/>
      <c r="AP245" s="113"/>
      <c r="AQ245" s="102">
        <f t="shared" si="369"/>
        <v>29000</v>
      </c>
      <c r="AR245" s="99"/>
      <c r="AS245" s="113"/>
      <c r="AT245" s="102">
        <f t="shared" si="370"/>
        <v>29000</v>
      </c>
      <c r="AU245" s="99"/>
      <c r="AV245" s="113"/>
      <c r="AW245" s="102">
        <f t="shared" si="371"/>
        <v>29000</v>
      </c>
      <c r="AX245" s="99"/>
      <c r="AY245" s="113"/>
      <c r="AZ245" s="102">
        <f t="shared" si="372"/>
        <v>29000</v>
      </c>
      <c r="BA245" s="99"/>
      <c r="BB245" s="113"/>
      <c r="BC245" s="102">
        <f t="shared" si="373"/>
        <v>29000</v>
      </c>
      <c r="BD245" s="99"/>
      <c r="BE245" s="113"/>
      <c r="BF245" s="102">
        <f t="shared" si="374"/>
        <v>29000</v>
      </c>
      <c r="BG245" s="99"/>
      <c r="BH245" s="113"/>
      <c r="BI245" s="102">
        <f t="shared" si="383"/>
        <v>29000</v>
      </c>
      <c r="BJ245" s="99"/>
      <c r="BK245" s="113"/>
      <c r="BL245" s="102">
        <f t="shared" si="384"/>
        <v>29000</v>
      </c>
      <c r="BM245" s="99"/>
      <c r="BN245" s="113"/>
      <c r="BO245" s="102">
        <f t="shared" si="385"/>
        <v>29000</v>
      </c>
      <c r="BP245" s="99"/>
      <c r="BQ245" s="113"/>
      <c r="BR245" s="102">
        <f t="shared" si="386"/>
        <v>29000</v>
      </c>
      <c r="BS245" s="99"/>
      <c r="BT245" s="113"/>
      <c r="BU245" s="102">
        <f t="shared" si="387"/>
        <v>29000</v>
      </c>
      <c r="BV245" s="99"/>
      <c r="BW245" s="113"/>
      <c r="BX245" s="102">
        <f t="shared" si="388"/>
        <v>29000</v>
      </c>
      <c r="BY245" s="99"/>
      <c r="BZ245" s="113"/>
      <c r="CA245" s="102">
        <f t="shared" si="389"/>
        <v>29000</v>
      </c>
      <c r="CB245" s="99"/>
      <c r="CC245" s="113"/>
      <c r="CD245" s="102">
        <f t="shared" si="390"/>
        <v>29000</v>
      </c>
    </row>
    <row r="246" spans="1:82" ht="25.5" customHeight="1" x14ac:dyDescent="0.25">
      <c r="A246" s="41" t="e">
        <f>VLOOKUP(B246,справочник!$B$2:$E$322,4,FALSE)</f>
        <v>#N/A</v>
      </c>
      <c r="B246" t="str">
        <f t="shared" si="333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391">INT(($H$325-G246)/30)</f>
        <v>49</v>
      </c>
      <c r="I246" s="1">
        <f t="shared" si="349"/>
        <v>49000</v>
      </c>
      <c r="J246" s="17">
        <f>43000+1000</f>
        <v>44000</v>
      </c>
      <c r="K246" s="17"/>
      <c r="L246" s="18">
        <f t="shared" si="314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334"/>
        <v>0</v>
      </c>
      <c r="Z246" s="96">
        <v>12</v>
      </c>
      <c r="AA246" s="96">
        <f t="shared" si="335"/>
        <v>9600</v>
      </c>
      <c r="AB246" s="96">
        <f t="shared" si="336"/>
        <v>14600</v>
      </c>
      <c r="AC246" s="99">
        <v>800</v>
      </c>
      <c r="AD246" s="98"/>
      <c r="AE246" s="102">
        <f t="shared" si="337"/>
        <v>15400</v>
      </c>
      <c r="AF246" s="99">
        <v>800</v>
      </c>
      <c r="AG246" s="98">
        <v>3000</v>
      </c>
      <c r="AH246" s="102">
        <f t="shared" si="351"/>
        <v>13200</v>
      </c>
      <c r="AI246" s="99">
        <v>800</v>
      </c>
      <c r="AJ246" s="98"/>
      <c r="AK246" s="102">
        <f t="shared" si="352"/>
        <v>14000</v>
      </c>
      <c r="AL246" s="99">
        <v>800</v>
      </c>
      <c r="AM246" s="98">
        <v>2000</v>
      </c>
      <c r="AN246" s="102">
        <f t="shared" si="368"/>
        <v>12800</v>
      </c>
      <c r="AO246" s="99">
        <v>800</v>
      </c>
      <c r="AP246" s="113"/>
      <c r="AQ246" s="102">
        <f t="shared" si="369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  <c r="BY246" s="99">
        <v>800</v>
      </c>
      <c r="BZ246" s="113"/>
      <c r="CA246" s="102">
        <f>BX246+BY246-BZ246</f>
        <v>21200</v>
      </c>
      <c r="CB246" s="99">
        <v>800</v>
      </c>
      <c r="CC246" s="113"/>
      <c r="CD246" s="102">
        <f>CA246+CB246-CC246</f>
        <v>22000</v>
      </c>
    </row>
    <row r="247" spans="1:82" ht="15" customHeight="1" x14ac:dyDescent="0.25">
      <c r="A247" s="41">
        <f>VLOOKUP(B247,справочник!$B$2:$E$322,4,FALSE)</f>
        <v>215</v>
      </c>
      <c r="B247" t="str">
        <f t="shared" si="333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391"/>
        <v>19</v>
      </c>
      <c r="I247" s="1">
        <f t="shared" si="349"/>
        <v>19000</v>
      </c>
      <c r="J247" s="17">
        <v>16000</v>
      </c>
      <c r="K247" s="17"/>
      <c r="L247" s="18">
        <f t="shared" si="314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334"/>
        <v>17000</v>
      </c>
      <c r="Z247" s="96">
        <v>12</v>
      </c>
      <c r="AA247" s="96">
        <f t="shared" si="335"/>
        <v>9600</v>
      </c>
      <c r="AB247" s="96">
        <f t="shared" si="336"/>
        <v>-4400</v>
      </c>
      <c r="AC247" s="99">
        <v>800</v>
      </c>
      <c r="AD247" s="98"/>
      <c r="AE247" s="102">
        <f t="shared" si="337"/>
        <v>-3600</v>
      </c>
      <c r="AF247" s="99">
        <v>800</v>
      </c>
      <c r="AG247" s="98"/>
      <c r="AH247" s="102">
        <f t="shared" si="351"/>
        <v>-2800</v>
      </c>
      <c r="AI247" s="99">
        <v>800</v>
      </c>
      <c r="AJ247" s="98"/>
      <c r="AK247" s="102">
        <f t="shared" si="352"/>
        <v>-2000</v>
      </c>
      <c r="AL247" s="99">
        <v>800</v>
      </c>
      <c r="AM247" s="98"/>
      <c r="AN247" s="102">
        <f t="shared" si="368"/>
        <v>-1200</v>
      </c>
      <c r="AO247" s="99">
        <v>800</v>
      </c>
      <c r="AP247" s="113"/>
      <c r="AQ247" s="102">
        <f t="shared" si="369"/>
        <v>-400</v>
      </c>
      <c r="AR247" s="99">
        <v>800</v>
      </c>
      <c r="AS247" s="113"/>
      <c r="AT247" s="102">
        <f t="shared" si="370"/>
        <v>400</v>
      </c>
      <c r="AU247" s="99">
        <v>800</v>
      </c>
      <c r="AV247" s="113"/>
      <c r="AW247" s="102">
        <f t="shared" ref="AW247:AW259" si="392">AT247+AU247-AV247</f>
        <v>1200</v>
      </c>
      <c r="AX247" s="99">
        <v>800</v>
      </c>
      <c r="AY247" s="113">
        <v>10000</v>
      </c>
      <c r="AZ247" s="102">
        <f t="shared" ref="AZ247:AZ258" si="393">AW247+AX247-AY247</f>
        <v>-8000</v>
      </c>
      <c r="BA247" s="99">
        <v>800</v>
      </c>
      <c r="BB247" s="113"/>
      <c r="BC247" s="102">
        <f t="shared" ref="BC247:BC259" si="394">AZ247+BA247-BB247</f>
        <v>-7200</v>
      </c>
      <c r="BD247" s="99">
        <v>800</v>
      </c>
      <c r="BE247" s="113"/>
      <c r="BF247" s="102">
        <f t="shared" ref="BF247:BF259" si="395">BC247+BD247-BE247</f>
        <v>-6400</v>
      </c>
      <c r="BG247" s="99">
        <v>800</v>
      </c>
      <c r="BH247" s="113"/>
      <c r="BI247" s="102">
        <f t="shared" ref="BI247:BI259" si="396">BF247+BG247-BH247</f>
        <v>-5600</v>
      </c>
      <c r="BJ247" s="99">
        <v>800</v>
      </c>
      <c r="BK247" s="113"/>
      <c r="BL247" s="102">
        <f t="shared" ref="BL247:BL259" si="397">BI247+BJ247-BK247</f>
        <v>-4800</v>
      </c>
      <c r="BM247" s="99">
        <v>800</v>
      </c>
      <c r="BN247" s="113"/>
      <c r="BO247" s="102">
        <f t="shared" ref="BO247:BO259" si="398">BL247+BM247-BN247</f>
        <v>-4000</v>
      </c>
      <c r="BP247" s="99">
        <v>800</v>
      </c>
      <c r="BQ247" s="113"/>
      <c r="BR247" s="102">
        <f t="shared" ref="BR247:BR259" si="399">BO247+BP247-BQ247</f>
        <v>-3200</v>
      </c>
      <c r="BS247" s="99">
        <v>800</v>
      </c>
      <c r="BT247" s="113"/>
      <c r="BU247" s="102">
        <f t="shared" ref="BU247:BU259" si="400">BR247+BS247-BT247</f>
        <v>-2400</v>
      </c>
      <c r="BV247" s="99">
        <v>800</v>
      </c>
      <c r="BW247" s="113"/>
      <c r="BX247" s="102">
        <f t="shared" ref="BX247:BX259" si="401">BU247+BV247-BW247</f>
        <v>-1600</v>
      </c>
      <c r="BY247" s="99">
        <v>800</v>
      </c>
      <c r="BZ247" s="113"/>
      <c r="CA247" s="102">
        <f t="shared" ref="CA247:CA259" si="402">BX247+BY247-BZ247</f>
        <v>-800</v>
      </c>
      <c r="CB247" s="99">
        <v>800</v>
      </c>
      <c r="CC247" s="113"/>
      <c r="CD247" s="102">
        <f t="shared" ref="CD247:CD259" si="403">CA247+CB247-CC247</f>
        <v>0</v>
      </c>
    </row>
    <row r="248" spans="1:82" ht="15" customHeight="1" x14ac:dyDescent="0.25">
      <c r="A248" s="41">
        <f>VLOOKUP(B248,справочник!$B$2:$E$322,4,FALSE)</f>
        <v>241</v>
      </c>
      <c r="B248" t="str">
        <f t="shared" si="333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391"/>
        <v>55</v>
      </c>
      <c r="I248" s="1">
        <f t="shared" si="349"/>
        <v>55000</v>
      </c>
      <c r="J248" s="17">
        <f>7000+41000</f>
        <v>48000</v>
      </c>
      <c r="K248" s="17">
        <v>4800</v>
      </c>
      <c r="L248" s="18">
        <f t="shared" si="314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334"/>
        <v>11800</v>
      </c>
      <c r="Z248" s="96">
        <v>12</v>
      </c>
      <c r="AA248" s="96">
        <f t="shared" si="335"/>
        <v>9600</v>
      </c>
      <c r="AB248" s="96">
        <f t="shared" si="336"/>
        <v>0</v>
      </c>
      <c r="AC248" s="99">
        <v>800</v>
      </c>
      <c r="AD248" s="97">
        <v>800</v>
      </c>
      <c r="AE248" s="102">
        <f t="shared" si="337"/>
        <v>0</v>
      </c>
      <c r="AF248" s="99">
        <v>800</v>
      </c>
      <c r="AG248" s="97">
        <v>800</v>
      </c>
      <c r="AH248" s="102">
        <f t="shared" si="351"/>
        <v>0</v>
      </c>
      <c r="AI248" s="99">
        <v>800</v>
      </c>
      <c r="AJ248" s="97">
        <f>800+800</f>
        <v>1600</v>
      </c>
      <c r="AK248" s="102">
        <f t="shared" si="352"/>
        <v>-800</v>
      </c>
      <c r="AL248" s="99">
        <v>800</v>
      </c>
      <c r="AM248" s="97"/>
      <c r="AN248" s="102">
        <f t="shared" si="368"/>
        <v>0</v>
      </c>
      <c r="AO248" s="99">
        <v>800</v>
      </c>
      <c r="AP248" s="97">
        <v>800</v>
      </c>
      <c r="AQ248" s="102">
        <f t="shared" si="369"/>
        <v>0</v>
      </c>
      <c r="AR248" s="99">
        <v>800</v>
      </c>
      <c r="AS248" s="97">
        <v>800</v>
      </c>
      <c r="AT248" s="102">
        <f t="shared" si="370"/>
        <v>0</v>
      </c>
      <c r="AU248" s="99">
        <v>800</v>
      </c>
      <c r="AV248" s="97">
        <v>800</v>
      </c>
      <c r="AW248" s="102">
        <f t="shared" si="392"/>
        <v>0</v>
      </c>
      <c r="AX248" s="99">
        <v>800</v>
      </c>
      <c r="AY248" s="97">
        <v>800</v>
      </c>
      <c r="AZ248" s="102">
        <f t="shared" si="393"/>
        <v>0</v>
      </c>
      <c r="BA248" s="99">
        <v>800</v>
      </c>
      <c r="BB248" s="97"/>
      <c r="BC248" s="102">
        <f t="shared" si="394"/>
        <v>800</v>
      </c>
      <c r="BD248" s="99">
        <v>800</v>
      </c>
      <c r="BE248" s="97"/>
      <c r="BF248" s="102">
        <f t="shared" si="395"/>
        <v>1600</v>
      </c>
      <c r="BG248" s="99">
        <v>800</v>
      </c>
      <c r="BH248" s="97">
        <v>2400</v>
      </c>
      <c r="BI248" s="102">
        <f t="shared" si="396"/>
        <v>0</v>
      </c>
      <c r="BJ248" s="99">
        <v>800</v>
      </c>
      <c r="BK248" s="97">
        <v>800</v>
      </c>
      <c r="BL248" s="102">
        <f t="shared" si="397"/>
        <v>0</v>
      </c>
      <c r="BM248" s="99">
        <v>800</v>
      </c>
      <c r="BN248" s="97">
        <f>800+800</f>
        <v>1600</v>
      </c>
      <c r="BO248" s="102">
        <f t="shared" si="398"/>
        <v>-800</v>
      </c>
      <c r="BP248" s="99">
        <v>800</v>
      </c>
      <c r="BQ248" s="97"/>
      <c r="BR248" s="102">
        <f t="shared" si="399"/>
        <v>0</v>
      </c>
      <c r="BS248" s="99">
        <v>800</v>
      </c>
      <c r="BT248" s="97">
        <v>800</v>
      </c>
      <c r="BU248" s="102">
        <f t="shared" si="400"/>
        <v>0</v>
      </c>
      <c r="BV248" s="99">
        <v>800</v>
      </c>
      <c r="BW248" s="97">
        <v>800</v>
      </c>
      <c r="BX248" s="102">
        <f t="shared" si="401"/>
        <v>0</v>
      </c>
      <c r="BY248" s="99">
        <v>800</v>
      </c>
      <c r="BZ248" s="97">
        <v>800</v>
      </c>
      <c r="CA248" s="102">
        <f t="shared" si="402"/>
        <v>0</v>
      </c>
      <c r="CB248" s="99">
        <v>800</v>
      </c>
      <c r="CC248" s="97">
        <v>800</v>
      </c>
      <c r="CD248" s="102">
        <f t="shared" si="403"/>
        <v>0</v>
      </c>
    </row>
    <row r="249" spans="1:82" ht="15" customHeight="1" x14ac:dyDescent="0.25">
      <c r="A249" s="41">
        <f>VLOOKUP(B249,справочник!$B$2:$E$322,4,FALSE)</f>
        <v>161</v>
      </c>
      <c r="B249" t="str">
        <f t="shared" si="333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391"/>
        <v>44</v>
      </c>
      <c r="I249" s="1">
        <f t="shared" si="349"/>
        <v>44000</v>
      </c>
      <c r="J249" s="17">
        <v>38000</v>
      </c>
      <c r="K249" s="17"/>
      <c r="L249" s="18">
        <f t="shared" si="314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334"/>
        <v>0</v>
      </c>
      <c r="Z249" s="96">
        <v>12</v>
      </c>
      <c r="AA249" s="96">
        <f t="shared" si="335"/>
        <v>9600</v>
      </c>
      <c r="AB249" s="96">
        <f t="shared" si="336"/>
        <v>15600</v>
      </c>
      <c r="AC249" s="99">
        <v>800</v>
      </c>
      <c r="AD249" s="98"/>
      <c r="AE249" s="102">
        <f t="shared" si="337"/>
        <v>16400</v>
      </c>
      <c r="AF249" s="99">
        <v>800</v>
      </c>
      <c r="AG249" s="98"/>
      <c r="AH249" s="102">
        <f t="shared" si="351"/>
        <v>17200</v>
      </c>
      <c r="AI249" s="99">
        <v>800</v>
      </c>
      <c r="AJ249" s="98"/>
      <c r="AK249" s="102">
        <f t="shared" si="352"/>
        <v>18000</v>
      </c>
      <c r="AL249" s="99">
        <v>800</v>
      </c>
      <c r="AM249" s="98"/>
      <c r="AN249" s="102">
        <f t="shared" si="368"/>
        <v>18800</v>
      </c>
      <c r="AO249" s="99">
        <v>800</v>
      </c>
      <c r="AP249" s="113"/>
      <c r="AQ249" s="102">
        <f t="shared" si="369"/>
        <v>19600</v>
      </c>
      <c r="AR249" s="99">
        <v>800</v>
      </c>
      <c r="AS249" s="113"/>
      <c r="AT249" s="102">
        <f t="shared" si="370"/>
        <v>20400</v>
      </c>
      <c r="AU249" s="99">
        <v>800</v>
      </c>
      <c r="AV249" s="113"/>
      <c r="AW249" s="102">
        <f t="shared" si="392"/>
        <v>21200</v>
      </c>
      <c r="AX249" s="99">
        <v>800</v>
      </c>
      <c r="AY249" s="113"/>
      <c r="AZ249" s="102">
        <f t="shared" si="393"/>
        <v>22000</v>
      </c>
      <c r="BA249" s="99">
        <v>800</v>
      </c>
      <c r="BB249" s="113"/>
      <c r="BC249" s="102">
        <f t="shared" si="394"/>
        <v>22800</v>
      </c>
      <c r="BD249" s="99">
        <v>800</v>
      </c>
      <c r="BE249" s="113"/>
      <c r="BF249" s="102">
        <f t="shared" si="395"/>
        <v>23600</v>
      </c>
      <c r="BG249" s="99">
        <v>800</v>
      </c>
      <c r="BH249" s="113"/>
      <c r="BI249" s="102">
        <f t="shared" si="396"/>
        <v>24400</v>
      </c>
      <c r="BJ249" s="99">
        <v>800</v>
      </c>
      <c r="BK249" s="113"/>
      <c r="BL249" s="102">
        <f t="shared" si="397"/>
        <v>25200</v>
      </c>
      <c r="BM249" s="99">
        <v>800</v>
      </c>
      <c r="BN249" s="113"/>
      <c r="BO249" s="102">
        <f t="shared" si="398"/>
        <v>26000</v>
      </c>
      <c r="BP249" s="99">
        <v>800</v>
      </c>
      <c r="BQ249" s="113"/>
      <c r="BR249" s="102">
        <f t="shared" si="399"/>
        <v>26800</v>
      </c>
      <c r="BS249" s="99">
        <v>800</v>
      </c>
      <c r="BT249" s="113"/>
      <c r="BU249" s="102">
        <f t="shared" si="400"/>
        <v>27600</v>
      </c>
      <c r="BV249" s="99">
        <v>800</v>
      </c>
      <c r="BW249" s="113"/>
      <c r="BX249" s="102">
        <f t="shared" si="401"/>
        <v>28400</v>
      </c>
      <c r="BY249" s="99">
        <v>800</v>
      </c>
      <c r="BZ249" s="113">
        <v>29200</v>
      </c>
      <c r="CA249" s="102">
        <f t="shared" si="402"/>
        <v>0</v>
      </c>
      <c r="CB249" s="99">
        <v>800</v>
      </c>
      <c r="CC249" s="113"/>
      <c r="CD249" s="102">
        <f t="shared" si="403"/>
        <v>800</v>
      </c>
    </row>
    <row r="250" spans="1:82" ht="15" customHeight="1" x14ac:dyDescent="0.25">
      <c r="A250" s="41">
        <f>VLOOKUP(B250,справочник!$B$2:$E$322,4,FALSE)</f>
        <v>272</v>
      </c>
      <c r="B250" t="str">
        <f t="shared" si="333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391"/>
        <v>10</v>
      </c>
      <c r="I250" s="1">
        <f t="shared" si="349"/>
        <v>10000</v>
      </c>
      <c r="J250" s="17">
        <v>5000</v>
      </c>
      <c r="K250" s="17"/>
      <c r="L250" s="18">
        <f t="shared" ref="L250:L308" si="404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334"/>
        <v>12000</v>
      </c>
      <c r="Z250" s="96">
        <v>12</v>
      </c>
      <c r="AA250" s="96">
        <f t="shared" si="335"/>
        <v>9600</v>
      </c>
      <c r="AB250" s="96">
        <f t="shared" si="336"/>
        <v>2600</v>
      </c>
      <c r="AC250" s="99">
        <v>800</v>
      </c>
      <c r="AD250" s="98"/>
      <c r="AE250" s="102">
        <f t="shared" si="337"/>
        <v>3400</v>
      </c>
      <c r="AF250" s="99">
        <v>800</v>
      </c>
      <c r="AG250" s="98"/>
      <c r="AH250" s="102">
        <f t="shared" si="351"/>
        <v>4200</v>
      </c>
      <c r="AI250" s="99">
        <v>800</v>
      </c>
      <c r="AJ250" s="98">
        <v>1600</v>
      </c>
      <c r="AK250" s="102">
        <f t="shared" si="352"/>
        <v>3400</v>
      </c>
      <c r="AL250" s="99">
        <v>800</v>
      </c>
      <c r="AM250" s="98"/>
      <c r="AN250" s="102">
        <f t="shared" si="368"/>
        <v>4200</v>
      </c>
      <c r="AO250" s="99">
        <v>800</v>
      </c>
      <c r="AP250" s="113"/>
      <c r="AQ250" s="102">
        <f t="shared" si="369"/>
        <v>5000</v>
      </c>
      <c r="AR250" s="99">
        <v>800</v>
      </c>
      <c r="AS250" s="113"/>
      <c r="AT250" s="102">
        <f t="shared" si="370"/>
        <v>5800</v>
      </c>
      <c r="AU250" s="99">
        <v>800</v>
      </c>
      <c r="AV250" s="113"/>
      <c r="AW250" s="102">
        <f t="shared" si="392"/>
        <v>6600</v>
      </c>
      <c r="AX250" s="99">
        <v>800</v>
      </c>
      <c r="AY250" s="113"/>
      <c r="AZ250" s="102">
        <f t="shared" si="393"/>
        <v>7400</v>
      </c>
      <c r="BA250" s="99">
        <v>800</v>
      </c>
      <c r="BB250" s="113"/>
      <c r="BC250" s="102">
        <f t="shared" si="394"/>
        <v>8200</v>
      </c>
      <c r="BD250" s="99">
        <v>800</v>
      </c>
      <c r="BE250" s="113"/>
      <c r="BF250" s="102">
        <f t="shared" si="395"/>
        <v>9000</v>
      </c>
      <c r="BG250" s="99">
        <v>800</v>
      </c>
      <c r="BH250" s="113">
        <v>1600</v>
      </c>
      <c r="BI250" s="102">
        <f t="shared" si="396"/>
        <v>8200</v>
      </c>
      <c r="BJ250" s="99">
        <v>800</v>
      </c>
      <c r="BK250" s="113"/>
      <c r="BL250" s="102">
        <f t="shared" si="397"/>
        <v>9000</v>
      </c>
      <c r="BM250" s="99">
        <v>800</v>
      </c>
      <c r="BN250" s="113"/>
      <c r="BO250" s="102">
        <f t="shared" si="398"/>
        <v>9800</v>
      </c>
      <c r="BP250" s="99">
        <v>800</v>
      </c>
      <c r="BQ250" s="113"/>
      <c r="BR250" s="102">
        <f t="shared" si="399"/>
        <v>10600</v>
      </c>
      <c r="BS250" s="99">
        <v>800</v>
      </c>
      <c r="BT250" s="113"/>
      <c r="BU250" s="102">
        <f t="shared" si="400"/>
        <v>11400</v>
      </c>
      <c r="BV250" s="99">
        <v>800</v>
      </c>
      <c r="BW250" s="113">
        <v>800</v>
      </c>
      <c r="BX250" s="102">
        <f t="shared" si="401"/>
        <v>11400</v>
      </c>
      <c r="BY250" s="99">
        <v>800</v>
      </c>
      <c r="BZ250" s="113">
        <v>800</v>
      </c>
      <c r="CA250" s="102">
        <f t="shared" si="402"/>
        <v>11400</v>
      </c>
      <c r="CB250" s="99">
        <v>800</v>
      </c>
      <c r="CC250" s="113"/>
      <c r="CD250" s="102">
        <f t="shared" si="403"/>
        <v>12200</v>
      </c>
    </row>
    <row r="251" spans="1:82" ht="15" customHeight="1" x14ac:dyDescent="0.25">
      <c r="A251" s="41" t="e">
        <f>VLOOKUP(B251,справочник!$B$2:$E$322,4,FALSE)</f>
        <v>#N/A</v>
      </c>
      <c r="B251" t="str">
        <f t="shared" si="333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391"/>
        <v>30</v>
      </c>
      <c r="I251" s="1">
        <f t="shared" si="349"/>
        <v>30000</v>
      </c>
      <c r="J251" s="17">
        <v>30000</v>
      </c>
      <c r="K251" s="17"/>
      <c r="L251" s="18">
        <f t="shared" si="404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334"/>
        <v>9600</v>
      </c>
      <c r="Z251" s="96">
        <v>12</v>
      </c>
      <c r="AA251" s="96">
        <f t="shared" si="335"/>
        <v>9600</v>
      </c>
      <c r="AB251" s="96">
        <f t="shared" si="336"/>
        <v>0</v>
      </c>
      <c r="AC251" s="99">
        <v>800</v>
      </c>
      <c r="AD251" s="98"/>
      <c r="AE251" s="102">
        <f t="shared" si="337"/>
        <v>800</v>
      </c>
      <c r="AF251" s="99">
        <v>800</v>
      </c>
      <c r="AG251" s="98"/>
      <c r="AH251" s="102">
        <f t="shared" si="351"/>
        <v>1600</v>
      </c>
      <c r="AI251" s="99">
        <v>800</v>
      </c>
      <c r="AJ251" s="98">
        <v>4000</v>
      </c>
      <c r="AK251" s="102">
        <f t="shared" si="352"/>
        <v>-1600</v>
      </c>
      <c r="AL251" s="99">
        <v>800</v>
      </c>
      <c r="AM251" s="98"/>
      <c r="AN251" s="102">
        <f t="shared" si="368"/>
        <v>-800</v>
      </c>
      <c r="AO251" s="99">
        <v>800</v>
      </c>
      <c r="AP251" s="113"/>
      <c r="AQ251" s="102">
        <f t="shared" si="369"/>
        <v>0</v>
      </c>
      <c r="AR251" s="99">
        <v>800</v>
      </c>
      <c r="AS251" s="113"/>
      <c r="AT251" s="102">
        <f t="shared" si="370"/>
        <v>800</v>
      </c>
      <c r="AU251" s="99">
        <v>800</v>
      </c>
      <c r="AV251" s="113"/>
      <c r="AW251" s="102">
        <f t="shared" si="392"/>
        <v>1600</v>
      </c>
      <c r="AX251" s="99">
        <v>800</v>
      </c>
      <c r="AY251" s="113"/>
      <c r="AZ251" s="102">
        <f t="shared" si="393"/>
        <v>2400</v>
      </c>
      <c r="BA251" s="99">
        <v>800</v>
      </c>
      <c r="BB251" s="113"/>
      <c r="BC251" s="102">
        <f t="shared" si="394"/>
        <v>3200</v>
      </c>
      <c r="BD251" s="99">
        <v>800</v>
      </c>
      <c r="BE251" s="113"/>
      <c r="BF251" s="102">
        <f t="shared" si="395"/>
        <v>4000</v>
      </c>
      <c r="BG251" s="99">
        <v>800</v>
      </c>
      <c r="BH251" s="113"/>
      <c r="BI251" s="102">
        <f t="shared" si="396"/>
        <v>4800</v>
      </c>
      <c r="BJ251" s="99">
        <v>800</v>
      </c>
      <c r="BK251" s="113"/>
      <c r="BL251" s="102">
        <f t="shared" si="397"/>
        <v>5600</v>
      </c>
      <c r="BM251" s="99">
        <v>800</v>
      </c>
      <c r="BN251" s="113">
        <v>6463.82</v>
      </c>
      <c r="BO251" s="102">
        <f t="shared" si="398"/>
        <v>-63.819999999999709</v>
      </c>
      <c r="BP251" s="99">
        <v>800</v>
      </c>
      <c r="BQ251" s="113"/>
      <c r="BR251" s="102">
        <f t="shared" si="399"/>
        <v>736.18000000000029</v>
      </c>
      <c r="BS251" s="99">
        <v>800</v>
      </c>
      <c r="BT251" s="113"/>
      <c r="BU251" s="102">
        <f t="shared" si="400"/>
        <v>1536.1800000000003</v>
      </c>
      <c r="BV251" s="99">
        <v>800</v>
      </c>
      <c r="BW251" s="113"/>
      <c r="BX251" s="102">
        <f t="shared" si="401"/>
        <v>2336.1800000000003</v>
      </c>
      <c r="BY251" s="99">
        <v>800</v>
      </c>
      <c r="BZ251" s="113"/>
      <c r="CA251" s="102">
        <f t="shared" si="402"/>
        <v>3136.1800000000003</v>
      </c>
      <c r="CB251" s="99">
        <v>800</v>
      </c>
      <c r="CC251" s="113"/>
      <c r="CD251" s="102">
        <f t="shared" si="403"/>
        <v>3936.1800000000003</v>
      </c>
    </row>
    <row r="252" spans="1:82" ht="25.5" customHeight="1" x14ac:dyDescent="0.25">
      <c r="A252" s="41">
        <f>VLOOKUP(B252,справочник!$B$2:$E$322,4,FALSE)</f>
        <v>310</v>
      </c>
      <c r="B252" t="str">
        <f t="shared" si="333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391"/>
        <v>52</v>
      </c>
      <c r="I252" s="5">
        <f t="shared" si="349"/>
        <v>52000</v>
      </c>
      <c r="J252" s="20">
        <v>12000</v>
      </c>
      <c r="K252" s="20"/>
      <c r="L252" s="21">
        <f t="shared" si="404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334"/>
        <v>26325</v>
      </c>
      <c r="Z252" s="96">
        <v>12</v>
      </c>
      <c r="AA252" s="96">
        <f t="shared" si="335"/>
        <v>9600</v>
      </c>
      <c r="AB252" s="96">
        <f t="shared" si="336"/>
        <v>23275</v>
      </c>
      <c r="AC252" s="99">
        <v>800</v>
      </c>
      <c r="AD252" s="98"/>
      <c r="AE252" s="102">
        <f t="shared" si="337"/>
        <v>24075</v>
      </c>
      <c r="AF252" s="99">
        <v>800</v>
      </c>
      <c r="AG252" s="98"/>
      <c r="AH252" s="102">
        <f t="shared" si="351"/>
        <v>24875</v>
      </c>
      <c r="AI252" s="99">
        <v>800</v>
      </c>
      <c r="AJ252" s="98"/>
      <c r="AK252" s="102">
        <f t="shared" si="352"/>
        <v>25675</v>
      </c>
      <c r="AL252" s="99">
        <v>800</v>
      </c>
      <c r="AM252" s="98"/>
      <c r="AN252" s="102">
        <f t="shared" si="368"/>
        <v>26475</v>
      </c>
      <c r="AO252" s="99">
        <v>800</v>
      </c>
      <c r="AP252" s="113"/>
      <c r="AQ252" s="102">
        <f t="shared" si="369"/>
        <v>27275</v>
      </c>
      <c r="AR252" s="99">
        <v>800</v>
      </c>
      <c r="AS252" s="113"/>
      <c r="AT252" s="102">
        <f t="shared" si="370"/>
        <v>28075</v>
      </c>
      <c r="AU252" s="99">
        <v>800</v>
      </c>
      <c r="AV252" s="113"/>
      <c r="AW252" s="102">
        <f t="shared" si="392"/>
        <v>28875</v>
      </c>
      <c r="AX252" s="99">
        <v>800</v>
      </c>
      <c r="AY252" s="113"/>
      <c r="AZ252" s="102">
        <f t="shared" si="393"/>
        <v>29675</v>
      </c>
      <c r="BA252" s="99">
        <v>800</v>
      </c>
      <c r="BB252" s="113"/>
      <c r="BC252" s="102">
        <f t="shared" si="394"/>
        <v>30475</v>
      </c>
      <c r="BD252" s="99">
        <v>800</v>
      </c>
      <c r="BE252" s="113"/>
      <c r="BF252" s="102">
        <f t="shared" si="395"/>
        <v>31275</v>
      </c>
      <c r="BG252" s="99">
        <v>800</v>
      </c>
      <c r="BH252" s="113"/>
      <c r="BI252" s="102">
        <f t="shared" si="396"/>
        <v>32075</v>
      </c>
      <c r="BJ252" s="99">
        <v>800</v>
      </c>
      <c r="BK252" s="113"/>
      <c r="BL252" s="102">
        <f t="shared" si="397"/>
        <v>32875</v>
      </c>
      <c r="BM252" s="99">
        <v>800</v>
      </c>
      <c r="BN252" s="113"/>
      <c r="BO252" s="102">
        <f t="shared" si="398"/>
        <v>33675</v>
      </c>
      <c r="BP252" s="99">
        <v>800</v>
      </c>
      <c r="BQ252" s="113"/>
      <c r="BR252" s="102">
        <f t="shared" si="399"/>
        <v>34475</v>
      </c>
      <c r="BS252" s="99">
        <v>800</v>
      </c>
      <c r="BT252" s="113"/>
      <c r="BU252" s="102">
        <f t="shared" si="400"/>
        <v>35275</v>
      </c>
      <c r="BV252" s="99">
        <v>800</v>
      </c>
      <c r="BW252" s="113"/>
      <c r="BX252" s="102">
        <f t="shared" si="401"/>
        <v>36075</v>
      </c>
      <c r="BY252" s="99">
        <v>800</v>
      </c>
      <c r="BZ252" s="113"/>
      <c r="CA252" s="102">
        <f t="shared" si="402"/>
        <v>36875</v>
      </c>
      <c r="CB252" s="99">
        <v>800</v>
      </c>
      <c r="CC252" s="113"/>
      <c r="CD252" s="102">
        <f t="shared" si="403"/>
        <v>37675</v>
      </c>
    </row>
    <row r="253" spans="1:82" ht="15" customHeight="1" x14ac:dyDescent="0.25">
      <c r="A253" s="41">
        <f>VLOOKUP(B253,справочник!$B$2:$E$322,4,FALSE)</f>
        <v>205</v>
      </c>
      <c r="B253" t="str">
        <f t="shared" si="333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391"/>
        <v>45</v>
      </c>
      <c r="I253" s="1">
        <f t="shared" si="349"/>
        <v>45000</v>
      </c>
      <c r="J253" s="17">
        <v>33000</v>
      </c>
      <c r="K253" s="17"/>
      <c r="L253" s="18">
        <f t="shared" si="404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334"/>
        <v>12000</v>
      </c>
      <c r="Z253" s="96">
        <v>12</v>
      </c>
      <c r="AA253" s="96">
        <f t="shared" si="335"/>
        <v>9600</v>
      </c>
      <c r="AB253" s="96">
        <f t="shared" si="336"/>
        <v>9600</v>
      </c>
      <c r="AC253" s="99">
        <v>800</v>
      </c>
      <c r="AD253" s="98"/>
      <c r="AE253" s="102">
        <f t="shared" si="337"/>
        <v>10400</v>
      </c>
      <c r="AF253" s="99">
        <v>800</v>
      </c>
      <c r="AG253" s="98"/>
      <c r="AH253" s="102">
        <f t="shared" si="351"/>
        <v>11200</v>
      </c>
      <c r="AI253" s="99">
        <v>800</v>
      </c>
      <c r="AJ253" s="98"/>
      <c r="AK253" s="102">
        <f t="shared" si="352"/>
        <v>12000</v>
      </c>
      <c r="AL253" s="99">
        <v>800</v>
      </c>
      <c r="AM253" s="98"/>
      <c r="AN253" s="102">
        <f t="shared" si="368"/>
        <v>12800</v>
      </c>
      <c r="AO253" s="99">
        <v>800</v>
      </c>
      <c r="AP253" s="113"/>
      <c r="AQ253" s="102">
        <f t="shared" si="369"/>
        <v>13600</v>
      </c>
      <c r="AR253" s="99">
        <v>800</v>
      </c>
      <c r="AS253" s="113"/>
      <c r="AT253" s="102">
        <f t="shared" si="370"/>
        <v>14400</v>
      </c>
      <c r="AU253" s="99">
        <v>800</v>
      </c>
      <c r="AV253" s="113"/>
      <c r="AW253" s="102">
        <f t="shared" si="392"/>
        <v>15200</v>
      </c>
      <c r="AX253" s="99">
        <v>800</v>
      </c>
      <c r="AY253" s="113"/>
      <c r="AZ253" s="102">
        <f t="shared" si="393"/>
        <v>16000</v>
      </c>
      <c r="BA253" s="99">
        <v>800</v>
      </c>
      <c r="BB253" s="113"/>
      <c r="BC253" s="102">
        <f t="shared" si="394"/>
        <v>16800</v>
      </c>
      <c r="BD253" s="99">
        <v>800</v>
      </c>
      <c r="BE253" s="113"/>
      <c r="BF253" s="102">
        <f t="shared" si="395"/>
        <v>17600</v>
      </c>
      <c r="BG253" s="99">
        <v>800</v>
      </c>
      <c r="BH253" s="113"/>
      <c r="BI253" s="102">
        <f t="shared" si="396"/>
        <v>18400</v>
      </c>
      <c r="BJ253" s="99">
        <v>800</v>
      </c>
      <c r="BK253" s="113"/>
      <c r="BL253" s="102">
        <f t="shared" si="397"/>
        <v>19200</v>
      </c>
      <c r="BM253" s="99">
        <v>800</v>
      </c>
      <c r="BN253" s="113"/>
      <c r="BO253" s="102">
        <f t="shared" si="398"/>
        <v>20000</v>
      </c>
      <c r="BP253" s="99">
        <v>800</v>
      </c>
      <c r="BQ253" s="113"/>
      <c r="BR253" s="102">
        <f t="shared" si="399"/>
        <v>20800</v>
      </c>
      <c r="BS253" s="99">
        <v>800</v>
      </c>
      <c r="BT253" s="113"/>
      <c r="BU253" s="102">
        <f t="shared" si="400"/>
        <v>21600</v>
      </c>
      <c r="BV253" s="99">
        <v>800</v>
      </c>
      <c r="BW253" s="113"/>
      <c r="BX253" s="102">
        <f t="shared" si="401"/>
        <v>22400</v>
      </c>
      <c r="BY253" s="99">
        <v>800</v>
      </c>
      <c r="BZ253" s="113"/>
      <c r="CA253" s="102">
        <f t="shared" si="402"/>
        <v>23200</v>
      </c>
      <c r="CB253" s="99">
        <v>800</v>
      </c>
      <c r="CC253" s="113"/>
      <c r="CD253" s="102">
        <f t="shared" si="403"/>
        <v>24000</v>
      </c>
    </row>
    <row r="254" spans="1:82" ht="25.5" customHeight="1" x14ac:dyDescent="0.25">
      <c r="A254" s="41" t="e">
        <f>VLOOKUP(B254,справочник!$B$2:$E$322,4,FALSE)</f>
        <v>#N/A</v>
      </c>
      <c r="B254" t="str">
        <f t="shared" si="333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391"/>
        <v>48</v>
      </c>
      <c r="I254" s="1">
        <f t="shared" si="349"/>
        <v>48000</v>
      </c>
      <c r="J254" s="17">
        <v>40000</v>
      </c>
      <c r="K254" s="17">
        <v>4000</v>
      </c>
      <c r="L254" s="18">
        <f t="shared" si="404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334"/>
        <v>12000</v>
      </c>
      <c r="Z254" s="96">
        <v>12</v>
      </c>
      <c r="AA254" s="96">
        <f t="shared" si="335"/>
        <v>9600</v>
      </c>
      <c r="AB254" s="96">
        <f t="shared" si="336"/>
        <v>1600</v>
      </c>
      <c r="AC254" s="99">
        <v>800</v>
      </c>
      <c r="AD254" s="98"/>
      <c r="AE254" s="102">
        <f t="shared" si="337"/>
        <v>2400</v>
      </c>
      <c r="AF254" s="99">
        <v>800</v>
      </c>
      <c r="AG254" s="98">
        <f>1600+1600</f>
        <v>3200</v>
      </c>
      <c r="AH254" s="102">
        <f t="shared" si="351"/>
        <v>0</v>
      </c>
      <c r="AI254" s="99">
        <v>800</v>
      </c>
      <c r="AJ254" s="98">
        <v>800</v>
      </c>
      <c r="AK254" s="102">
        <f t="shared" si="352"/>
        <v>0</v>
      </c>
      <c r="AL254" s="99">
        <v>800</v>
      </c>
      <c r="AM254" s="98"/>
      <c r="AN254" s="102">
        <f t="shared" si="368"/>
        <v>800</v>
      </c>
      <c r="AO254" s="99">
        <v>800</v>
      </c>
      <c r="AP254" s="113">
        <v>1600</v>
      </c>
      <c r="AQ254" s="102">
        <f t="shared" si="369"/>
        <v>0</v>
      </c>
      <c r="AR254" s="99">
        <v>800</v>
      </c>
      <c r="AS254" s="113"/>
      <c r="AT254" s="102">
        <f t="shared" si="370"/>
        <v>800</v>
      </c>
      <c r="AU254" s="99">
        <v>800</v>
      </c>
      <c r="AV254" s="113"/>
      <c r="AW254" s="102">
        <f t="shared" si="392"/>
        <v>1600</v>
      </c>
      <c r="AX254" s="99">
        <v>800</v>
      </c>
      <c r="AY254" s="113"/>
      <c r="AZ254" s="102">
        <f t="shared" si="393"/>
        <v>2400</v>
      </c>
      <c r="BA254" s="99">
        <v>800</v>
      </c>
      <c r="BB254" s="113">
        <v>2400</v>
      </c>
      <c r="BC254" s="102">
        <f t="shared" si="394"/>
        <v>800</v>
      </c>
      <c r="BD254" s="99">
        <v>800</v>
      </c>
      <c r="BE254" s="113"/>
      <c r="BF254" s="102">
        <f t="shared" si="395"/>
        <v>1600</v>
      </c>
      <c r="BG254" s="99">
        <v>800</v>
      </c>
      <c r="BH254" s="113">
        <v>1600</v>
      </c>
      <c r="BI254" s="102">
        <f t="shared" si="396"/>
        <v>800</v>
      </c>
      <c r="BJ254" s="99">
        <v>800</v>
      </c>
      <c r="BK254" s="113"/>
      <c r="BL254" s="102">
        <f t="shared" si="397"/>
        <v>1600</v>
      </c>
      <c r="BM254" s="99">
        <v>800</v>
      </c>
      <c r="BN254" s="113">
        <v>1600</v>
      </c>
      <c r="BO254" s="102">
        <f t="shared" si="398"/>
        <v>800</v>
      </c>
      <c r="BP254" s="99">
        <v>800</v>
      </c>
      <c r="BQ254" s="113"/>
      <c r="BR254" s="102">
        <f t="shared" si="399"/>
        <v>1600</v>
      </c>
      <c r="BS254" s="99">
        <v>800</v>
      </c>
      <c r="BT254" s="113"/>
      <c r="BU254" s="102">
        <f t="shared" si="400"/>
        <v>2400</v>
      </c>
      <c r="BV254" s="99">
        <v>800</v>
      </c>
      <c r="BW254" s="113">
        <v>2400</v>
      </c>
      <c r="BX254" s="102">
        <f t="shared" si="401"/>
        <v>800</v>
      </c>
      <c r="BY254" s="99">
        <v>800</v>
      </c>
      <c r="BZ254" s="113"/>
      <c r="CA254" s="102">
        <f t="shared" si="402"/>
        <v>1600</v>
      </c>
      <c r="CB254" s="99">
        <v>800</v>
      </c>
      <c r="CC254" s="113">
        <v>2500</v>
      </c>
      <c r="CD254" s="102">
        <f t="shared" si="403"/>
        <v>-100</v>
      </c>
    </row>
    <row r="255" spans="1:82" ht="35.25" customHeight="1" x14ac:dyDescent="0.25">
      <c r="A255" s="41" t="e">
        <f>VLOOKUP(B255,справочник!$B$2:$E$322,4,FALSE)</f>
        <v>#N/A</v>
      </c>
      <c r="B255" t="str">
        <f t="shared" si="333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391"/>
        <v>52</v>
      </c>
      <c r="I255" s="1">
        <f t="shared" si="349"/>
        <v>52000</v>
      </c>
      <c r="J255" s="17">
        <f>1000+22000</f>
        <v>23000</v>
      </c>
      <c r="K255" s="17"/>
      <c r="L255" s="18">
        <f t="shared" si="404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334"/>
        <v>38600</v>
      </c>
      <c r="Z255" s="96">
        <v>12</v>
      </c>
      <c r="AA255" s="96">
        <f t="shared" si="335"/>
        <v>9600</v>
      </c>
      <c r="AB255" s="96">
        <f t="shared" si="336"/>
        <v>0</v>
      </c>
      <c r="AC255" s="99">
        <v>800</v>
      </c>
      <c r="AD255" s="98">
        <v>1600</v>
      </c>
      <c r="AE255" s="102">
        <f t="shared" si="337"/>
        <v>-800</v>
      </c>
      <c r="AF255" s="99">
        <v>800</v>
      </c>
      <c r="AG255" s="98"/>
      <c r="AH255" s="102">
        <f t="shared" si="351"/>
        <v>0</v>
      </c>
      <c r="AI255" s="99">
        <v>800</v>
      </c>
      <c r="AJ255" s="98">
        <v>1600</v>
      </c>
      <c r="AK255" s="102">
        <f t="shared" si="352"/>
        <v>-800</v>
      </c>
      <c r="AL255" s="99">
        <v>800</v>
      </c>
      <c r="AM255" s="98"/>
      <c r="AN255" s="102">
        <f t="shared" si="368"/>
        <v>0</v>
      </c>
      <c r="AO255" s="99">
        <v>800</v>
      </c>
      <c r="AP255" s="113">
        <v>1600</v>
      </c>
      <c r="AQ255" s="102">
        <f t="shared" si="369"/>
        <v>-800</v>
      </c>
      <c r="AR255" s="99">
        <v>800</v>
      </c>
      <c r="AS255" s="113"/>
      <c r="AT255" s="102">
        <f t="shared" si="370"/>
        <v>0</v>
      </c>
      <c r="AU255" s="99">
        <v>800</v>
      </c>
      <c r="AV255" s="113">
        <v>1600</v>
      </c>
      <c r="AW255" s="102">
        <f t="shared" si="392"/>
        <v>-800</v>
      </c>
      <c r="AX255" s="99">
        <v>800</v>
      </c>
      <c r="AY255" s="113"/>
      <c r="AZ255" s="102">
        <f t="shared" si="393"/>
        <v>0</v>
      </c>
      <c r="BA255" s="99">
        <v>800</v>
      </c>
      <c r="BB255" s="113">
        <v>1600</v>
      </c>
      <c r="BC255" s="102">
        <f t="shared" si="394"/>
        <v>-800</v>
      </c>
      <c r="BD255" s="99">
        <v>800</v>
      </c>
      <c r="BE255" s="113"/>
      <c r="BF255" s="102">
        <f t="shared" si="395"/>
        <v>0</v>
      </c>
      <c r="BG255" s="99">
        <v>800</v>
      </c>
      <c r="BH255" s="113">
        <v>1600</v>
      </c>
      <c r="BI255" s="102">
        <f t="shared" si="396"/>
        <v>-800</v>
      </c>
      <c r="BJ255" s="99">
        <v>800</v>
      </c>
      <c r="BK255" s="113"/>
      <c r="BL255" s="102">
        <f t="shared" si="397"/>
        <v>0</v>
      </c>
      <c r="BM255" s="99">
        <v>800</v>
      </c>
      <c r="BN255" s="113"/>
      <c r="BO255" s="102">
        <f t="shared" si="398"/>
        <v>800</v>
      </c>
      <c r="BP255" s="99">
        <v>800</v>
      </c>
      <c r="BQ255" s="113">
        <v>3200</v>
      </c>
      <c r="BR255" s="102">
        <f t="shared" si="399"/>
        <v>-1600</v>
      </c>
      <c r="BS255" s="99">
        <v>800</v>
      </c>
      <c r="BT255" s="113"/>
      <c r="BU255" s="102">
        <f t="shared" si="400"/>
        <v>-800</v>
      </c>
      <c r="BV255" s="99">
        <v>800</v>
      </c>
      <c r="BW255" s="113"/>
      <c r="BX255" s="102">
        <f t="shared" si="401"/>
        <v>0</v>
      </c>
      <c r="BY255" s="99">
        <v>800</v>
      </c>
      <c r="BZ255" s="113"/>
      <c r="CA255" s="102">
        <f t="shared" si="402"/>
        <v>800</v>
      </c>
      <c r="CB255" s="99">
        <v>800</v>
      </c>
      <c r="CC255" s="113"/>
      <c r="CD255" s="102">
        <f t="shared" si="403"/>
        <v>1600</v>
      </c>
    </row>
    <row r="256" spans="1:82" ht="15" customHeight="1" x14ac:dyDescent="0.25">
      <c r="A256" s="41" t="e">
        <f>VLOOKUP(B256,справочник!$B$2:$E$322,4,FALSE)</f>
        <v>#N/A</v>
      </c>
      <c r="B256" t="str">
        <f t="shared" si="333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391"/>
        <v>44</v>
      </c>
      <c r="I256" s="1">
        <f t="shared" si="349"/>
        <v>44000</v>
      </c>
      <c r="J256" s="17">
        <v>13000</v>
      </c>
      <c r="K256" s="17"/>
      <c r="L256" s="18">
        <f t="shared" si="404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334"/>
        <v>33000</v>
      </c>
      <c r="Z256" s="96">
        <v>12</v>
      </c>
      <c r="AA256" s="96">
        <f t="shared" si="335"/>
        <v>9600</v>
      </c>
      <c r="AB256" s="96">
        <f t="shared" si="336"/>
        <v>7600</v>
      </c>
      <c r="AC256" s="99">
        <v>800</v>
      </c>
      <c r="AD256" s="98"/>
      <c r="AE256" s="102">
        <f t="shared" si="337"/>
        <v>8400</v>
      </c>
      <c r="AF256" s="99">
        <v>800</v>
      </c>
      <c r="AG256" s="98"/>
      <c r="AH256" s="102">
        <f t="shared" si="351"/>
        <v>9200</v>
      </c>
      <c r="AI256" s="99">
        <v>800</v>
      </c>
      <c r="AJ256" s="98"/>
      <c r="AK256" s="102">
        <f t="shared" si="352"/>
        <v>10000</v>
      </c>
      <c r="AL256" s="99">
        <v>800</v>
      </c>
      <c r="AM256" s="98"/>
      <c r="AN256" s="102">
        <f t="shared" si="368"/>
        <v>10800</v>
      </c>
      <c r="AO256" s="99">
        <v>800</v>
      </c>
      <c r="AP256" s="113"/>
      <c r="AQ256" s="102">
        <f t="shared" si="369"/>
        <v>11600</v>
      </c>
      <c r="AR256" s="99">
        <v>800</v>
      </c>
      <c r="AS256" s="113"/>
      <c r="AT256" s="102">
        <f t="shared" si="370"/>
        <v>12400</v>
      </c>
      <c r="AU256" s="99">
        <v>800</v>
      </c>
      <c r="AV256" s="113"/>
      <c r="AW256" s="102">
        <f t="shared" si="392"/>
        <v>13200</v>
      </c>
      <c r="AX256" s="99">
        <v>800</v>
      </c>
      <c r="AY256" s="113"/>
      <c r="AZ256" s="102">
        <f t="shared" si="393"/>
        <v>14000</v>
      </c>
      <c r="BA256" s="99">
        <v>800</v>
      </c>
      <c r="BB256" s="113"/>
      <c r="BC256" s="102">
        <f t="shared" si="394"/>
        <v>14800</v>
      </c>
      <c r="BD256" s="99">
        <v>800</v>
      </c>
      <c r="BE256" s="113"/>
      <c r="BF256" s="102">
        <f t="shared" si="395"/>
        <v>15600</v>
      </c>
      <c r="BG256" s="99">
        <v>800</v>
      </c>
      <c r="BH256" s="113"/>
      <c r="BI256" s="102">
        <f t="shared" si="396"/>
        <v>16400</v>
      </c>
      <c r="BJ256" s="99">
        <v>800</v>
      </c>
      <c r="BK256" s="113">
        <v>16400</v>
      </c>
      <c r="BL256" s="102">
        <f t="shared" si="397"/>
        <v>800</v>
      </c>
      <c r="BM256" s="99">
        <v>800</v>
      </c>
      <c r="BN256" s="113">
        <v>1600</v>
      </c>
      <c r="BO256" s="102">
        <f t="shared" si="398"/>
        <v>0</v>
      </c>
      <c r="BP256" s="99">
        <v>800</v>
      </c>
      <c r="BQ256" s="113"/>
      <c r="BR256" s="102">
        <f t="shared" si="399"/>
        <v>800</v>
      </c>
      <c r="BS256" s="99">
        <v>800</v>
      </c>
      <c r="BT256" s="113"/>
      <c r="BU256" s="102">
        <f t="shared" si="400"/>
        <v>1600</v>
      </c>
      <c r="BV256" s="99">
        <v>800</v>
      </c>
      <c r="BW256" s="113">
        <v>1600</v>
      </c>
      <c r="BX256" s="102">
        <f t="shared" si="401"/>
        <v>800</v>
      </c>
      <c r="BY256" s="99">
        <v>800</v>
      </c>
      <c r="BZ256" s="113"/>
      <c r="CA256" s="102">
        <f t="shared" si="402"/>
        <v>1600</v>
      </c>
      <c r="CB256" s="99">
        <v>800</v>
      </c>
      <c r="CC256" s="113">
        <v>4000</v>
      </c>
      <c r="CD256" s="102">
        <f t="shared" si="403"/>
        <v>-1600</v>
      </c>
    </row>
    <row r="257" spans="1:82" ht="15" customHeight="1" x14ac:dyDescent="0.25">
      <c r="A257" s="41">
        <f>VLOOKUP(B257,справочник!$B$2:$E$322,4,FALSE)</f>
        <v>263</v>
      </c>
      <c r="B257" t="str">
        <f t="shared" si="333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391"/>
        <v>35</v>
      </c>
      <c r="I257" s="1">
        <f t="shared" si="349"/>
        <v>35000</v>
      </c>
      <c r="J257" s="17">
        <v>32000</v>
      </c>
      <c r="K257" s="17"/>
      <c r="L257" s="18">
        <f t="shared" si="404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334"/>
        <v>8200</v>
      </c>
      <c r="Z257" s="96">
        <v>12</v>
      </c>
      <c r="AA257" s="96">
        <f t="shared" si="335"/>
        <v>9600</v>
      </c>
      <c r="AB257" s="96">
        <f t="shared" si="336"/>
        <v>4400</v>
      </c>
      <c r="AC257" s="99">
        <v>800</v>
      </c>
      <c r="AD257" s="98"/>
      <c r="AE257" s="102">
        <f t="shared" si="337"/>
        <v>5200</v>
      </c>
      <c r="AF257" s="99">
        <v>800</v>
      </c>
      <c r="AG257" s="98">
        <f>1600+2400</f>
        <v>4000</v>
      </c>
      <c r="AH257" s="102">
        <f t="shared" si="351"/>
        <v>2000</v>
      </c>
      <c r="AI257" s="99">
        <v>800</v>
      </c>
      <c r="AJ257" s="98"/>
      <c r="AK257" s="102">
        <f t="shared" si="352"/>
        <v>2800</v>
      </c>
      <c r="AL257" s="99">
        <v>800</v>
      </c>
      <c r="AM257" s="98"/>
      <c r="AN257" s="102">
        <f t="shared" si="368"/>
        <v>3600</v>
      </c>
      <c r="AO257" s="99">
        <v>800</v>
      </c>
      <c r="AP257" s="113">
        <v>1600</v>
      </c>
      <c r="AQ257" s="102">
        <f t="shared" si="369"/>
        <v>2800</v>
      </c>
      <c r="AR257" s="99">
        <v>800</v>
      </c>
      <c r="AS257" s="113">
        <v>800</v>
      </c>
      <c r="AT257" s="102">
        <f t="shared" si="370"/>
        <v>2800</v>
      </c>
      <c r="AU257" s="99">
        <v>800</v>
      </c>
      <c r="AV257" s="113"/>
      <c r="AW257" s="102">
        <f t="shared" si="392"/>
        <v>3600</v>
      </c>
      <c r="AX257" s="99">
        <v>800</v>
      </c>
      <c r="AY257" s="113">
        <v>1600</v>
      </c>
      <c r="AZ257" s="102">
        <f t="shared" si="393"/>
        <v>2800</v>
      </c>
      <c r="BA257" s="99">
        <v>800</v>
      </c>
      <c r="BB257" s="113"/>
      <c r="BC257" s="102">
        <f t="shared" si="394"/>
        <v>3600</v>
      </c>
      <c r="BD257" s="99">
        <v>800</v>
      </c>
      <c r="BE257" s="113">
        <v>6000</v>
      </c>
      <c r="BF257" s="102">
        <f t="shared" si="395"/>
        <v>-1600</v>
      </c>
      <c r="BG257" s="99">
        <v>800</v>
      </c>
      <c r="BH257" s="113"/>
      <c r="BI257" s="102">
        <f t="shared" si="396"/>
        <v>-800</v>
      </c>
      <c r="BJ257" s="99">
        <v>800</v>
      </c>
      <c r="BK257" s="113"/>
      <c r="BL257" s="102">
        <f t="shared" si="397"/>
        <v>0</v>
      </c>
      <c r="BM257" s="99">
        <v>800</v>
      </c>
      <c r="BN257" s="113"/>
      <c r="BO257" s="102">
        <f t="shared" si="398"/>
        <v>800</v>
      </c>
      <c r="BP257" s="99">
        <v>800</v>
      </c>
      <c r="BQ257" s="113"/>
      <c r="BR257" s="102">
        <f t="shared" si="399"/>
        <v>1600</v>
      </c>
      <c r="BS257" s="99">
        <v>800</v>
      </c>
      <c r="BT257" s="113"/>
      <c r="BU257" s="102">
        <f t="shared" si="400"/>
        <v>2400</v>
      </c>
      <c r="BV257" s="99">
        <v>800</v>
      </c>
      <c r="BW257" s="113"/>
      <c r="BX257" s="102">
        <f t="shared" si="401"/>
        <v>3200</v>
      </c>
      <c r="BY257" s="99">
        <v>800</v>
      </c>
      <c r="BZ257" s="113">
        <v>4800</v>
      </c>
      <c r="CA257" s="102">
        <f t="shared" si="402"/>
        <v>-800</v>
      </c>
      <c r="CB257" s="99">
        <v>800</v>
      </c>
      <c r="CC257" s="113"/>
      <c r="CD257" s="102">
        <f t="shared" si="403"/>
        <v>0</v>
      </c>
    </row>
    <row r="258" spans="1:82" ht="15" customHeight="1" x14ac:dyDescent="0.25">
      <c r="A258" s="41">
        <f>VLOOKUP(B258,справочник!$B$2:$E$322,4,FALSE)</f>
        <v>100</v>
      </c>
      <c r="B258" t="str">
        <f t="shared" si="333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391"/>
        <v>43</v>
      </c>
      <c r="I258" s="1">
        <f t="shared" si="349"/>
        <v>43000</v>
      </c>
      <c r="J258" s="17">
        <v>28000</v>
      </c>
      <c r="K258" s="17"/>
      <c r="L258" s="18">
        <f t="shared" si="404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334"/>
        <v>9850.2999999999993</v>
      </c>
      <c r="Z258" s="96">
        <v>12</v>
      </c>
      <c r="AA258" s="96">
        <f t="shared" si="335"/>
        <v>9600</v>
      </c>
      <c r="AB258" s="96">
        <f t="shared" si="336"/>
        <v>14749.7</v>
      </c>
      <c r="AC258" s="99">
        <v>800</v>
      </c>
      <c r="AD258" s="98"/>
      <c r="AE258" s="102">
        <f t="shared" si="337"/>
        <v>15549.7</v>
      </c>
      <c r="AF258" s="99">
        <v>800</v>
      </c>
      <c r="AG258" s="98"/>
      <c r="AH258" s="102">
        <f t="shared" si="351"/>
        <v>16349.7</v>
      </c>
      <c r="AI258" s="99">
        <v>800</v>
      </c>
      <c r="AJ258" s="98"/>
      <c r="AK258" s="102">
        <f t="shared" si="352"/>
        <v>17149.7</v>
      </c>
      <c r="AL258" s="99">
        <v>800</v>
      </c>
      <c r="AM258" s="98"/>
      <c r="AN258" s="102">
        <f t="shared" si="368"/>
        <v>17949.7</v>
      </c>
      <c r="AO258" s="99">
        <v>800</v>
      </c>
      <c r="AP258" s="113"/>
      <c r="AQ258" s="102">
        <f t="shared" si="369"/>
        <v>18749.7</v>
      </c>
      <c r="AR258" s="99">
        <v>800</v>
      </c>
      <c r="AS258" s="113"/>
      <c r="AT258" s="102">
        <f t="shared" si="370"/>
        <v>19549.7</v>
      </c>
      <c r="AU258" s="99">
        <v>800</v>
      </c>
      <c r="AV258" s="113"/>
      <c r="AW258" s="102">
        <f t="shared" si="392"/>
        <v>20349.7</v>
      </c>
      <c r="AX258" s="99">
        <v>800</v>
      </c>
      <c r="AY258" s="113"/>
      <c r="AZ258" s="102">
        <f t="shared" si="393"/>
        <v>21149.7</v>
      </c>
      <c r="BA258" s="99">
        <v>800</v>
      </c>
      <c r="BB258" s="113"/>
      <c r="BC258" s="102">
        <f t="shared" si="394"/>
        <v>21949.7</v>
      </c>
      <c r="BD258" s="99">
        <v>800</v>
      </c>
      <c r="BE258" s="113"/>
      <c r="BF258" s="102">
        <f t="shared" si="395"/>
        <v>22749.7</v>
      </c>
      <c r="BG258" s="99">
        <v>800</v>
      </c>
      <c r="BH258" s="113"/>
      <c r="BI258" s="102">
        <f t="shared" si="396"/>
        <v>23549.7</v>
      </c>
      <c r="BJ258" s="99">
        <v>800</v>
      </c>
      <c r="BK258" s="113"/>
      <c r="BL258" s="102">
        <f t="shared" si="397"/>
        <v>24349.7</v>
      </c>
      <c r="BM258" s="99">
        <v>800</v>
      </c>
      <c r="BN258" s="113">
        <v>2800</v>
      </c>
      <c r="BO258" s="102">
        <f t="shared" si="398"/>
        <v>22349.7</v>
      </c>
      <c r="BP258" s="99">
        <v>800</v>
      </c>
      <c r="BQ258" s="113">
        <v>2800</v>
      </c>
      <c r="BR258" s="102">
        <f t="shared" si="399"/>
        <v>20349.7</v>
      </c>
      <c r="BS258" s="99">
        <v>800</v>
      </c>
      <c r="BT258" s="113">
        <v>2800</v>
      </c>
      <c r="BU258" s="102">
        <f t="shared" si="400"/>
        <v>18349.7</v>
      </c>
      <c r="BV258" s="99">
        <v>800</v>
      </c>
      <c r="BW258" s="113">
        <v>2800</v>
      </c>
      <c r="BX258" s="102">
        <f t="shared" si="401"/>
        <v>16349.7</v>
      </c>
      <c r="BY258" s="99">
        <v>800</v>
      </c>
      <c r="BZ258" s="113">
        <v>2800</v>
      </c>
      <c r="CA258" s="102">
        <f t="shared" si="402"/>
        <v>14349.7</v>
      </c>
      <c r="CB258" s="99">
        <v>800</v>
      </c>
      <c r="CC258" s="113">
        <v>2800</v>
      </c>
      <c r="CD258" s="102">
        <f t="shared" si="403"/>
        <v>12349.7</v>
      </c>
    </row>
    <row r="259" spans="1:82" ht="15" customHeight="1" x14ac:dyDescent="0.25">
      <c r="A259" s="41">
        <f>VLOOKUP(B259,справочник!$B$2:$E$322,4,FALSE)</f>
        <v>131</v>
      </c>
      <c r="B259" t="str">
        <f t="shared" si="333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391"/>
        <v>41</v>
      </c>
      <c r="I259" s="1">
        <f t="shared" si="349"/>
        <v>41000</v>
      </c>
      <c r="J259" s="17">
        <v>23000</v>
      </c>
      <c r="K259" s="17">
        <v>6000</v>
      </c>
      <c r="L259" s="18">
        <f t="shared" si="404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334"/>
        <v>21600</v>
      </c>
      <c r="Z259" s="96">
        <v>12</v>
      </c>
      <c r="AA259" s="96">
        <f t="shared" si="335"/>
        <v>9600</v>
      </c>
      <c r="AB259" s="96">
        <f t="shared" si="336"/>
        <v>0</v>
      </c>
      <c r="AC259" s="99">
        <v>800</v>
      </c>
      <c r="AD259" s="98"/>
      <c r="AE259" s="102">
        <f t="shared" si="337"/>
        <v>800</v>
      </c>
      <c r="AF259" s="99">
        <v>800</v>
      </c>
      <c r="AG259" s="98"/>
      <c r="AH259" s="102">
        <f t="shared" si="351"/>
        <v>1600</v>
      </c>
      <c r="AI259" s="99">
        <v>800</v>
      </c>
      <c r="AJ259" s="98"/>
      <c r="AK259" s="102">
        <f t="shared" si="352"/>
        <v>2400</v>
      </c>
      <c r="AL259" s="99">
        <v>800</v>
      </c>
      <c r="AM259" s="98"/>
      <c r="AN259" s="102">
        <f t="shared" si="368"/>
        <v>3200</v>
      </c>
      <c r="AO259" s="99">
        <v>800</v>
      </c>
      <c r="AP259" s="113"/>
      <c r="AQ259" s="102">
        <f t="shared" si="369"/>
        <v>4000</v>
      </c>
      <c r="AR259" s="99">
        <v>800</v>
      </c>
      <c r="AS259" s="113"/>
      <c r="AT259" s="102">
        <f t="shared" si="370"/>
        <v>4800</v>
      </c>
      <c r="AU259" s="99">
        <v>800</v>
      </c>
      <c r="AV259" s="113"/>
      <c r="AW259" s="102">
        <f t="shared" si="392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394"/>
        <v>0</v>
      </c>
      <c r="BD259" s="99">
        <v>800</v>
      </c>
      <c r="BE259" s="113"/>
      <c r="BF259" s="102">
        <f t="shared" si="395"/>
        <v>800</v>
      </c>
      <c r="BG259" s="99">
        <v>800</v>
      </c>
      <c r="BH259" s="113"/>
      <c r="BI259" s="102">
        <f t="shared" si="396"/>
        <v>1600</v>
      </c>
      <c r="BJ259" s="99">
        <v>800</v>
      </c>
      <c r="BK259" s="113"/>
      <c r="BL259" s="102">
        <f t="shared" si="397"/>
        <v>2400</v>
      </c>
      <c r="BM259" s="99">
        <v>800</v>
      </c>
      <c r="BN259" s="113"/>
      <c r="BO259" s="102">
        <f t="shared" si="398"/>
        <v>3200</v>
      </c>
      <c r="BP259" s="99">
        <v>800</v>
      </c>
      <c r="BQ259" s="113"/>
      <c r="BR259" s="102">
        <f t="shared" si="399"/>
        <v>4000</v>
      </c>
      <c r="BS259" s="99">
        <v>800</v>
      </c>
      <c r="BT259" s="113"/>
      <c r="BU259" s="102">
        <f t="shared" si="400"/>
        <v>4800</v>
      </c>
      <c r="BV259" s="99">
        <v>800</v>
      </c>
      <c r="BW259" s="113"/>
      <c r="BX259" s="102">
        <f t="shared" si="401"/>
        <v>5600</v>
      </c>
      <c r="BY259" s="99">
        <v>800</v>
      </c>
      <c r="BZ259" s="113"/>
      <c r="CA259" s="102">
        <f t="shared" si="402"/>
        <v>6400</v>
      </c>
      <c r="CB259" s="99">
        <v>800</v>
      </c>
      <c r="CC259" s="113"/>
      <c r="CD259" s="102">
        <f t="shared" si="403"/>
        <v>7200</v>
      </c>
    </row>
    <row r="260" spans="1:82" s="80" customFormat="1" ht="15" customHeight="1" x14ac:dyDescent="0.25">
      <c r="A260" s="103">
        <f>VLOOKUP(B260,справочник!$B$2:$E$322,4,FALSE)</f>
        <v>183</v>
      </c>
      <c r="B260" s="80" t="str">
        <f t="shared" ref="B260:B323" si="405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391"/>
        <v>28</v>
      </c>
      <c r="I260" s="5">
        <f t="shared" si="349"/>
        <v>28000</v>
      </c>
      <c r="J260" s="20">
        <v>1000</v>
      </c>
      <c r="K260" s="20"/>
      <c r="L260" s="21">
        <f t="shared" si="404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406">SUM(M260:X260)</f>
        <v>63643</v>
      </c>
      <c r="Z260" s="104">
        <v>12</v>
      </c>
      <c r="AA260" s="104">
        <f t="shared" ref="AA260:AA323" si="407">Z260*800</f>
        <v>9600</v>
      </c>
      <c r="AB260" s="104">
        <f t="shared" ref="AB260:AB323" si="408">L260+AA260-Y260</f>
        <v>-27043</v>
      </c>
      <c r="AC260" s="104">
        <v>800</v>
      </c>
      <c r="AD260" s="105"/>
      <c r="AE260" s="185">
        <f>SUM(AB260:AB261)+SUM(AC260:AC261)-SUM(AD260:AD261)</f>
        <v>-1243</v>
      </c>
      <c r="AF260" s="104">
        <v>800</v>
      </c>
      <c r="AG260" s="105"/>
      <c r="AH260" s="185">
        <f>SUM(AE260:AE261)+SUM(AF260:AF261)-SUM(AG260:AG261)</f>
        <v>-443</v>
      </c>
      <c r="AI260" s="104">
        <v>800</v>
      </c>
      <c r="AJ260" s="105"/>
      <c r="AK260" s="185">
        <f>SUM(AH260:AH261)+SUM(AI260:AI261)-SUM(AJ260:AJ261)</f>
        <v>-2000</v>
      </c>
      <c r="AL260" s="104">
        <v>800</v>
      </c>
      <c r="AM260" s="105"/>
      <c r="AN260" s="185">
        <f>SUM(AK260:AK261)+SUM(AL260:AL261)-SUM(AM260:AM261)</f>
        <v>-1200</v>
      </c>
      <c r="AO260" s="104">
        <v>800</v>
      </c>
      <c r="AP260" s="105"/>
      <c r="AQ260" s="185">
        <f>SUM(AN260:AN261)+SUM(AO260:AO261)-SUM(AP260:AP261)</f>
        <v>-400</v>
      </c>
      <c r="AR260" s="104">
        <v>800</v>
      </c>
      <c r="AS260" s="105"/>
      <c r="AT260" s="185">
        <f>SUM(AQ260:AQ261)+SUM(AR260:AR261)-SUM(AS260:AS261)</f>
        <v>400</v>
      </c>
      <c r="AU260" s="104">
        <v>800</v>
      </c>
      <c r="AV260" s="105"/>
      <c r="AW260" s="176">
        <f>SUM(AT260:AT261)+SUM(AU260:AU261)-SUM(AV260:AV261)</f>
        <v>1200</v>
      </c>
      <c r="AX260" s="104">
        <v>800</v>
      </c>
      <c r="AY260" s="105"/>
      <c r="AZ260" s="176">
        <f>SUM(AW260:AW261)+SUM(AX260:AX261)-SUM(AY260:AY261)</f>
        <v>2000</v>
      </c>
      <c r="BA260" s="104">
        <v>800</v>
      </c>
      <c r="BB260" s="105"/>
      <c r="BC260" s="176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  <c r="BY260" s="104">
        <v>800</v>
      </c>
      <c r="BZ260" s="105"/>
      <c r="CA260" s="157">
        <f>SUM(BX260:BX261)+SUM(BY260:BY261)-SUM(BZ260:BZ261)</f>
        <v>4000</v>
      </c>
      <c r="CB260" s="104">
        <v>800</v>
      </c>
      <c r="CC260" s="105"/>
      <c r="CD260" s="159">
        <f>SUM(CA260:CA261)+SUM(CB260:CB261)-SUM(CC260:CC261)</f>
        <v>4800</v>
      </c>
    </row>
    <row r="261" spans="1:82" s="80" customFormat="1" ht="15" customHeight="1" x14ac:dyDescent="0.25">
      <c r="A261" s="103">
        <f>VLOOKUP(B261,справочник!$B$2:$E$322,4,FALSE)</f>
        <v>183</v>
      </c>
      <c r="B261" s="80" t="str">
        <f t="shared" si="405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349"/>
        <v>26000</v>
      </c>
      <c r="J261" s="20">
        <v>1000</v>
      </c>
      <c r="K261" s="20"/>
      <c r="L261" s="21">
        <f t="shared" si="404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406"/>
        <v>0</v>
      </c>
      <c r="Z261" s="104">
        <v>0</v>
      </c>
      <c r="AA261" s="104">
        <f t="shared" si="407"/>
        <v>0</v>
      </c>
      <c r="AB261" s="104">
        <f t="shared" si="408"/>
        <v>25000</v>
      </c>
      <c r="AC261" s="104">
        <v>0</v>
      </c>
      <c r="AD261" s="105"/>
      <c r="AE261" s="187"/>
      <c r="AF261" s="104">
        <v>0</v>
      </c>
      <c r="AG261" s="105"/>
      <c r="AH261" s="187"/>
      <c r="AI261" s="104">
        <v>0</v>
      </c>
      <c r="AJ261" s="105">
        <v>2357</v>
      </c>
      <c r="AK261" s="187"/>
      <c r="AL261" s="104">
        <v>0</v>
      </c>
      <c r="AM261" s="105"/>
      <c r="AN261" s="187"/>
      <c r="AO261" s="104">
        <v>0</v>
      </c>
      <c r="AP261" s="105"/>
      <c r="AQ261" s="187"/>
      <c r="AR261" s="104">
        <v>0</v>
      </c>
      <c r="AS261" s="105"/>
      <c r="AT261" s="187"/>
      <c r="AU261" s="104">
        <v>0</v>
      </c>
      <c r="AV261" s="105"/>
      <c r="AW261" s="177"/>
      <c r="AX261" s="104">
        <v>0</v>
      </c>
      <c r="AY261" s="105"/>
      <c r="AZ261" s="177"/>
      <c r="BA261" s="104">
        <v>0</v>
      </c>
      <c r="BB261" s="105"/>
      <c r="BC261" s="177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  <c r="BY261" s="104">
        <v>0</v>
      </c>
      <c r="BZ261" s="105"/>
      <c r="CA261" s="158"/>
      <c r="CB261" s="104">
        <v>0</v>
      </c>
      <c r="CC261" s="105"/>
      <c r="CD261" s="160"/>
    </row>
    <row r="262" spans="1:82" ht="25.5" customHeight="1" x14ac:dyDescent="0.25">
      <c r="A262" s="41">
        <f>VLOOKUP(B262,справочник!$B$2:$E$322,4,FALSE)</f>
        <v>21</v>
      </c>
      <c r="B262" t="str">
        <f t="shared" si="405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349"/>
        <v>42000</v>
      </c>
      <c r="J262" s="17">
        <v>40000</v>
      </c>
      <c r="K262" s="17"/>
      <c r="L262" s="18">
        <f t="shared" si="404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406"/>
        <v>10000</v>
      </c>
      <c r="Z262" s="96">
        <v>12</v>
      </c>
      <c r="AA262" s="96">
        <f t="shared" si="407"/>
        <v>9600</v>
      </c>
      <c r="AB262" s="96">
        <f t="shared" si="408"/>
        <v>1600</v>
      </c>
      <c r="AC262" s="99">
        <v>800</v>
      </c>
      <c r="AD262" s="98">
        <v>4000</v>
      </c>
      <c r="AE262" s="102">
        <f t="shared" ref="AE262:AE323" si="409">AB262+AC262-AD262</f>
        <v>-1600</v>
      </c>
      <c r="AF262" s="99">
        <v>800</v>
      </c>
      <c r="AG262" s="98"/>
      <c r="AH262" s="102">
        <f t="shared" ref="AH262:AH273" si="410">AE262+AF262-AG262</f>
        <v>-800</v>
      </c>
      <c r="AI262" s="99">
        <v>800</v>
      </c>
      <c r="AJ262" s="98"/>
      <c r="AK262" s="102">
        <f t="shared" ref="AK262:AK273" si="411">AH262+AI262-AJ262</f>
        <v>0</v>
      </c>
      <c r="AL262" s="99">
        <v>800</v>
      </c>
      <c r="AM262" s="98"/>
      <c r="AN262" s="102">
        <f t="shared" ref="AN262:AN273" si="412">AK262+AL262-AM262</f>
        <v>800</v>
      </c>
      <c r="AO262" s="99">
        <v>800</v>
      </c>
      <c r="AP262" s="113"/>
      <c r="AQ262" s="102">
        <f t="shared" ref="AQ262:AQ273" si="413">AN262+AO262-AP262</f>
        <v>1600</v>
      </c>
      <c r="AR262" s="99">
        <v>800</v>
      </c>
      <c r="AS262" s="113">
        <v>5000</v>
      </c>
      <c r="AT262" s="102">
        <f t="shared" ref="AT262:AT273" si="414">AQ262+AR262-AS262</f>
        <v>-2600</v>
      </c>
      <c r="AU262" s="99">
        <v>800</v>
      </c>
      <c r="AV262" s="113"/>
      <c r="AW262" s="102">
        <f t="shared" ref="AW262:AW273" si="415">AT262+AU262-AV262</f>
        <v>-1800</v>
      </c>
      <c r="AX262" s="99">
        <v>800</v>
      </c>
      <c r="AY262" s="113"/>
      <c r="AZ262" s="102">
        <f t="shared" ref="AZ262:AZ273" si="416">AW262+AX262-AY262</f>
        <v>-1000</v>
      </c>
      <c r="BA262" s="99">
        <v>800</v>
      </c>
      <c r="BB262" s="113"/>
      <c r="BC262" s="102">
        <f t="shared" ref="BC262:BC273" si="417">AZ262+BA262-BB262</f>
        <v>-200</v>
      </c>
      <c r="BD262" s="99">
        <v>800</v>
      </c>
      <c r="BE262" s="113"/>
      <c r="BF262" s="102">
        <f t="shared" ref="BF262:BF273" si="418">BC262+BD262-BE262</f>
        <v>600</v>
      </c>
      <c r="BG262" s="99">
        <v>800</v>
      </c>
      <c r="BH262" s="113"/>
      <c r="BI262" s="102">
        <f t="shared" ref="BI262:BI273" si="419">BF262+BG262-BH262</f>
        <v>1400</v>
      </c>
      <c r="BJ262" s="99">
        <v>800</v>
      </c>
      <c r="BK262" s="113"/>
      <c r="BL262" s="102">
        <f t="shared" ref="BL262:BL273" si="420">BI262+BJ262-BK262</f>
        <v>2200</v>
      </c>
      <c r="BM262" s="99">
        <v>800</v>
      </c>
      <c r="BN262" s="113"/>
      <c r="BO262" s="102">
        <f t="shared" ref="BO262:BO273" si="421">BL262+BM262-BN262</f>
        <v>3000</v>
      </c>
      <c r="BP262" s="99">
        <v>800</v>
      </c>
      <c r="BQ262" s="113"/>
      <c r="BR262" s="102">
        <f t="shared" ref="BR262:BR273" si="422">BO262+BP262-BQ262</f>
        <v>3800</v>
      </c>
      <c r="BS262" s="99">
        <v>800</v>
      </c>
      <c r="BT262" s="113"/>
      <c r="BU262" s="102">
        <f t="shared" ref="BU262:BU273" si="423">BR262+BS262-BT262</f>
        <v>4600</v>
      </c>
      <c r="BV262" s="99">
        <v>800</v>
      </c>
      <c r="BW262" s="113"/>
      <c r="BX262" s="102">
        <f t="shared" ref="BX262:BX273" si="424">BU262+BV262-BW262</f>
        <v>5400</v>
      </c>
      <c r="BY262" s="99">
        <v>800</v>
      </c>
      <c r="BZ262" s="113"/>
      <c r="CA262" s="102">
        <f t="shared" ref="CA262:CA273" si="425">BX262+BY262-BZ262</f>
        <v>6200</v>
      </c>
      <c r="CB262" s="99">
        <v>800</v>
      </c>
      <c r="CC262" s="113"/>
      <c r="CD262" s="102">
        <f t="shared" ref="CD262:CD273" si="426">CA262+CB262-CC262</f>
        <v>7000</v>
      </c>
    </row>
    <row r="263" spans="1:82" ht="15" customHeight="1" x14ac:dyDescent="0.25">
      <c r="A263" s="41">
        <f>VLOOKUP(B263,справочник!$B$2:$E$322,4,FALSE)</f>
        <v>298</v>
      </c>
      <c r="B263" t="str">
        <f t="shared" si="405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349"/>
        <v>12000</v>
      </c>
      <c r="J263" s="17">
        <v>12000</v>
      </c>
      <c r="K263" s="17"/>
      <c r="L263" s="18">
        <f t="shared" si="404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406"/>
        <v>9800</v>
      </c>
      <c r="Z263" s="96">
        <v>12</v>
      </c>
      <c r="AA263" s="96">
        <f t="shared" si="407"/>
        <v>9600</v>
      </c>
      <c r="AB263" s="96">
        <f t="shared" si="408"/>
        <v>-200</v>
      </c>
      <c r="AC263" s="99">
        <v>800</v>
      </c>
      <c r="AD263" s="98"/>
      <c r="AE263" s="102">
        <f t="shared" si="409"/>
        <v>600</v>
      </c>
      <c r="AF263" s="99">
        <v>800</v>
      </c>
      <c r="AG263" s="98"/>
      <c r="AH263" s="102">
        <f t="shared" si="410"/>
        <v>1400</v>
      </c>
      <c r="AI263" s="99">
        <v>800</v>
      </c>
      <c r="AJ263" s="98"/>
      <c r="AK263" s="102">
        <f t="shared" si="411"/>
        <v>2200</v>
      </c>
      <c r="AL263" s="99">
        <v>800</v>
      </c>
      <c r="AM263" s="98"/>
      <c r="AN263" s="102">
        <f t="shared" si="412"/>
        <v>3000</v>
      </c>
      <c r="AO263" s="99">
        <v>800</v>
      </c>
      <c r="AP263" s="113"/>
      <c r="AQ263" s="102">
        <f t="shared" si="413"/>
        <v>3800</v>
      </c>
      <c r="AR263" s="99">
        <v>800</v>
      </c>
      <c r="AS263" s="113">
        <v>3000</v>
      </c>
      <c r="AT263" s="102">
        <f t="shared" si="414"/>
        <v>1600</v>
      </c>
      <c r="AU263" s="99">
        <v>800</v>
      </c>
      <c r="AV263" s="113"/>
      <c r="AW263" s="102">
        <f t="shared" si="415"/>
        <v>2400</v>
      </c>
      <c r="AX263" s="99">
        <v>800</v>
      </c>
      <c r="AY263" s="113">
        <v>5000</v>
      </c>
      <c r="AZ263" s="102">
        <f t="shared" si="416"/>
        <v>-1800</v>
      </c>
      <c r="BA263" s="99">
        <v>800</v>
      </c>
      <c r="BB263" s="113"/>
      <c r="BC263" s="102">
        <f t="shared" si="417"/>
        <v>-1000</v>
      </c>
      <c r="BD263" s="99">
        <v>800</v>
      </c>
      <c r="BE263" s="113"/>
      <c r="BF263" s="102">
        <f t="shared" si="418"/>
        <v>-200</v>
      </c>
      <c r="BG263" s="99">
        <v>800</v>
      </c>
      <c r="BH263" s="113">
        <v>2000</v>
      </c>
      <c r="BI263" s="102">
        <f t="shared" si="419"/>
        <v>-1400</v>
      </c>
      <c r="BJ263" s="99">
        <v>800</v>
      </c>
      <c r="BK263" s="113"/>
      <c r="BL263" s="102">
        <f t="shared" si="420"/>
        <v>-600</v>
      </c>
      <c r="BM263" s="99">
        <v>800</v>
      </c>
      <c r="BN263" s="113"/>
      <c r="BO263" s="102">
        <f t="shared" si="421"/>
        <v>200</v>
      </c>
      <c r="BP263" s="99">
        <v>800</v>
      </c>
      <c r="BQ263" s="113"/>
      <c r="BR263" s="102">
        <f t="shared" si="422"/>
        <v>1000</v>
      </c>
      <c r="BS263" s="99">
        <v>800</v>
      </c>
      <c r="BT263" s="113"/>
      <c r="BU263" s="102">
        <f t="shared" si="423"/>
        <v>1800</v>
      </c>
      <c r="BV263" s="99">
        <v>800</v>
      </c>
      <c r="BW263" s="113">
        <v>3000</v>
      </c>
      <c r="BX263" s="102">
        <f t="shared" si="424"/>
        <v>-400</v>
      </c>
      <c r="BY263" s="99">
        <v>800</v>
      </c>
      <c r="BZ263" s="113"/>
      <c r="CA263" s="102">
        <f t="shared" si="425"/>
        <v>400</v>
      </c>
      <c r="CB263" s="99">
        <v>800</v>
      </c>
      <c r="CC263" s="113"/>
      <c r="CD263" s="102">
        <f t="shared" si="426"/>
        <v>1200</v>
      </c>
    </row>
    <row r="264" spans="1:82" ht="15" customHeight="1" x14ac:dyDescent="0.25">
      <c r="A264" s="41" t="e">
        <f>VLOOKUP(B264,справочник!$B$2:$E$322,4,FALSE)</f>
        <v>#N/A</v>
      </c>
      <c r="B264" t="str">
        <f t="shared" si="405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349"/>
        <v>43000</v>
      </c>
      <c r="J264" s="17">
        <v>12000</v>
      </c>
      <c r="K264" s="17"/>
      <c r="L264" s="18">
        <f t="shared" si="404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406"/>
        <v>15000</v>
      </c>
      <c r="Z264" s="96">
        <v>12</v>
      </c>
      <c r="AA264" s="96">
        <f t="shared" si="407"/>
        <v>9600</v>
      </c>
      <c r="AB264" s="96">
        <f t="shared" si="408"/>
        <v>25600</v>
      </c>
      <c r="AC264" s="99">
        <v>800</v>
      </c>
      <c r="AD264" s="98"/>
      <c r="AE264" s="102">
        <f t="shared" si="409"/>
        <v>26400</v>
      </c>
      <c r="AF264" s="99">
        <v>800</v>
      </c>
      <c r="AG264" s="98"/>
      <c r="AH264" s="102">
        <f t="shared" si="410"/>
        <v>27200</v>
      </c>
      <c r="AI264" s="99">
        <v>800</v>
      </c>
      <c r="AJ264" s="98"/>
      <c r="AK264" s="102">
        <f t="shared" si="411"/>
        <v>28000</v>
      </c>
      <c r="AL264" s="99">
        <v>800</v>
      </c>
      <c r="AM264" s="98"/>
      <c r="AN264" s="102">
        <f t="shared" si="412"/>
        <v>28800</v>
      </c>
      <c r="AO264" s="99">
        <v>800</v>
      </c>
      <c r="AP264" s="113"/>
      <c r="AQ264" s="102">
        <f t="shared" si="413"/>
        <v>29600</v>
      </c>
      <c r="AR264" s="99">
        <v>800</v>
      </c>
      <c r="AS264" s="113"/>
      <c r="AT264" s="102">
        <f t="shared" si="414"/>
        <v>30400</v>
      </c>
      <c r="AU264" s="99">
        <v>800</v>
      </c>
      <c r="AV264" s="113"/>
      <c r="AW264" s="102">
        <f t="shared" si="415"/>
        <v>31200</v>
      </c>
      <c r="AX264" s="99">
        <v>800</v>
      </c>
      <c r="AY264" s="113">
        <v>10000</v>
      </c>
      <c r="AZ264" s="102">
        <f t="shared" si="416"/>
        <v>22000</v>
      </c>
      <c r="BA264" s="99">
        <v>800</v>
      </c>
      <c r="BB264" s="113"/>
      <c r="BC264" s="102">
        <f t="shared" si="417"/>
        <v>22800</v>
      </c>
      <c r="BD264" s="99">
        <v>800</v>
      </c>
      <c r="BE264" s="113">
        <v>5000</v>
      </c>
      <c r="BF264" s="102">
        <f t="shared" si="418"/>
        <v>18600</v>
      </c>
      <c r="BG264" s="99">
        <v>800</v>
      </c>
      <c r="BH264" s="113"/>
      <c r="BI264" s="102">
        <f t="shared" si="419"/>
        <v>19400</v>
      </c>
      <c r="BJ264" s="99">
        <v>800</v>
      </c>
      <c r="BK264" s="113"/>
      <c r="BL264" s="102">
        <f t="shared" si="420"/>
        <v>20200</v>
      </c>
      <c r="BM264" s="99">
        <v>800</v>
      </c>
      <c r="BN264" s="113">
        <v>5000</v>
      </c>
      <c r="BO264" s="102">
        <f t="shared" si="421"/>
        <v>16000</v>
      </c>
      <c r="BP264" s="99">
        <v>800</v>
      </c>
      <c r="BQ264" s="113"/>
      <c r="BR264" s="102">
        <f t="shared" si="422"/>
        <v>16800</v>
      </c>
      <c r="BS264" s="99">
        <v>800</v>
      </c>
      <c r="BT264" s="113"/>
      <c r="BU264" s="102">
        <f t="shared" si="423"/>
        <v>17600</v>
      </c>
      <c r="BV264" s="99">
        <v>800</v>
      </c>
      <c r="BW264" s="113"/>
      <c r="BX264" s="102">
        <f t="shared" si="424"/>
        <v>18400</v>
      </c>
      <c r="BY264" s="99">
        <v>800</v>
      </c>
      <c r="BZ264" s="113">
        <f>4000+2000</f>
        <v>6000</v>
      </c>
      <c r="CA264" s="102">
        <f t="shared" si="425"/>
        <v>13200</v>
      </c>
      <c r="CB264" s="99">
        <v>800</v>
      </c>
      <c r="CC264" s="113">
        <v>5000</v>
      </c>
      <c r="CD264" s="102">
        <f t="shared" si="426"/>
        <v>9000</v>
      </c>
    </row>
    <row r="265" spans="1:82" s="80" customFormat="1" ht="15" customHeight="1" x14ac:dyDescent="0.25">
      <c r="A265" s="103">
        <f>VLOOKUP(B265,справочник!$B$2:$E$322,4,FALSE)</f>
        <v>54</v>
      </c>
      <c r="B265" s="80" t="str">
        <f t="shared" si="405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349"/>
        <v>38000</v>
      </c>
      <c r="J265" s="20">
        <v>38000</v>
      </c>
      <c r="K265" s="20"/>
      <c r="L265" s="21">
        <f t="shared" si="404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406"/>
        <v>0</v>
      </c>
      <c r="Z265" s="104">
        <v>0</v>
      </c>
      <c r="AA265" s="104">
        <f t="shared" si="407"/>
        <v>0</v>
      </c>
      <c r="AB265" s="104">
        <f t="shared" si="408"/>
        <v>0</v>
      </c>
      <c r="AC265" s="104">
        <v>0</v>
      </c>
      <c r="AD265" s="105"/>
      <c r="AE265" s="106">
        <f t="shared" si="409"/>
        <v>0</v>
      </c>
      <c r="AF265" s="104">
        <v>0</v>
      </c>
      <c r="AG265" s="105"/>
      <c r="AH265" s="106">
        <f t="shared" si="410"/>
        <v>0</v>
      </c>
      <c r="AI265" s="104">
        <v>0</v>
      </c>
      <c r="AJ265" s="105"/>
      <c r="AK265" s="106">
        <f t="shared" si="411"/>
        <v>0</v>
      </c>
      <c r="AL265" s="104">
        <v>0</v>
      </c>
      <c r="AM265" s="105"/>
      <c r="AN265" s="106">
        <f t="shared" si="412"/>
        <v>0</v>
      </c>
      <c r="AO265" s="104">
        <v>0</v>
      </c>
      <c r="AP265" s="105"/>
      <c r="AQ265" s="106">
        <f t="shared" si="413"/>
        <v>0</v>
      </c>
      <c r="AR265" s="104">
        <v>0</v>
      </c>
      <c r="AS265" s="105"/>
      <c r="AT265" s="106">
        <f t="shared" si="414"/>
        <v>0</v>
      </c>
      <c r="AU265" s="104">
        <v>0</v>
      </c>
      <c r="AV265" s="105"/>
      <c r="AW265" s="119">
        <f t="shared" si="415"/>
        <v>0</v>
      </c>
      <c r="AX265" s="104">
        <v>0</v>
      </c>
      <c r="AY265" s="105"/>
      <c r="AZ265" s="119">
        <f t="shared" si="416"/>
        <v>0</v>
      </c>
      <c r="BA265" s="104">
        <v>0</v>
      </c>
      <c r="BB265" s="105"/>
      <c r="BC265" s="119">
        <f t="shared" si="417"/>
        <v>0</v>
      </c>
      <c r="BD265" s="104">
        <v>0</v>
      </c>
      <c r="BE265" s="105"/>
      <c r="BF265" s="119">
        <f t="shared" si="418"/>
        <v>0</v>
      </c>
      <c r="BG265" s="104">
        <v>0</v>
      </c>
      <c r="BH265" s="105"/>
      <c r="BI265" s="119">
        <f t="shared" si="419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421"/>
        <v>0</v>
      </c>
      <c r="BP265" s="104">
        <v>0</v>
      </c>
      <c r="BQ265" s="105"/>
      <c r="BR265" s="119">
        <f t="shared" si="422"/>
        <v>0</v>
      </c>
      <c r="BS265" s="104">
        <v>0</v>
      </c>
      <c r="BT265" s="105"/>
      <c r="BU265" s="119">
        <f t="shared" si="423"/>
        <v>0</v>
      </c>
      <c r="BV265" s="104">
        <v>0</v>
      </c>
      <c r="BW265" s="105"/>
      <c r="BX265" s="119">
        <f t="shared" si="424"/>
        <v>0</v>
      </c>
      <c r="BY265" s="104">
        <v>0</v>
      </c>
      <c r="BZ265" s="105"/>
      <c r="CA265" s="119">
        <f t="shared" si="425"/>
        <v>0</v>
      </c>
      <c r="CB265" s="104">
        <v>0</v>
      </c>
      <c r="CC265" s="105"/>
      <c r="CD265" s="119">
        <f t="shared" si="426"/>
        <v>0</v>
      </c>
    </row>
    <row r="266" spans="1:82" s="80" customFormat="1" ht="15" customHeight="1" x14ac:dyDescent="0.25">
      <c r="A266" s="103">
        <f>VLOOKUP(B266,справочник!$B$2:$E$322,4,FALSE)</f>
        <v>317</v>
      </c>
      <c r="B266" s="80" t="str">
        <f t="shared" si="405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404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406"/>
        <v>6400</v>
      </c>
      <c r="Z266" s="104">
        <v>12</v>
      </c>
      <c r="AA266" s="104">
        <f t="shared" si="407"/>
        <v>9600</v>
      </c>
      <c r="AB266" s="104">
        <f t="shared" si="408"/>
        <v>3200</v>
      </c>
      <c r="AC266" s="104">
        <v>800</v>
      </c>
      <c r="AD266" s="105"/>
      <c r="AE266" s="106">
        <f t="shared" si="409"/>
        <v>4000</v>
      </c>
      <c r="AF266" s="104">
        <v>800</v>
      </c>
      <c r="AG266" s="105">
        <v>4800</v>
      </c>
      <c r="AH266" s="106">
        <f t="shared" si="410"/>
        <v>0</v>
      </c>
      <c r="AI266" s="104">
        <v>800</v>
      </c>
      <c r="AJ266" s="105">
        <v>800</v>
      </c>
      <c r="AK266" s="106">
        <f t="shared" si="411"/>
        <v>0</v>
      </c>
      <c r="AL266" s="104">
        <v>800</v>
      </c>
      <c r="AM266" s="105"/>
      <c r="AN266" s="106">
        <f t="shared" si="412"/>
        <v>800</v>
      </c>
      <c r="AO266" s="104">
        <v>800</v>
      </c>
      <c r="AP266" s="105"/>
      <c r="AQ266" s="106">
        <f t="shared" si="413"/>
        <v>1600</v>
      </c>
      <c r="AR266" s="104">
        <v>800</v>
      </c>
      <c r="AS266" s="105">
        <v>2400</v>
      </c>
      <c r="AT266" s="106">
        <f t="shared" si="414"/>
        <v>0</v>
      </c>
      <c r="AU266" s="104">
        <v>800</v>
      </c>
      <c r="AV266" s="105"/>
      <c r="AW266" s="119">
        <f t="shared" si="415"/>
        <v>800</v>
      </c>
      <c r="AX266" s="104">
        <v>800</v>
      </c>
      <c r="AY266" s="105"/>
      <c r="AZ266" s="119">
        <f t="shared" si="416"/>
        <v>1600</v>
      </c>
      <c r="BA266" s="104">
        <v>800</v>
      </c>
      <c r="BB266" s="105"/>
      <c r="BC266" s="119">
        <f t="shared" si="417"/>
        <v>2400</v>
      </c>
      <c r="BD266" s="104">
        <v>800</v>
      </c>
      <c r="BE266" s="105"/>
      <c r="BF266" s="119">
        <f t="shared" si="418"/>
        <v>3200</v>
      </c>
      <c r="BG266" s="104">
        <v>800</v>
      </c>
      <c r="BH266" s="105">
        <v>4000</v>
      </c>
      <c r="BI266" s="119">
        <f t="shared" si="419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421"/>
        <v>1600</v>
      </c>
      <c r="BP266" s="104">
        <v>800</v>
      </c>
      <c r="BQ266" s="105"/>
      <c r="BR266" s="119">
        <f t="shared" si="422"/>
        <v>2400</v>
      </c>
      <c r="BS266" s="104">
        <v>800</v>
      </c>
      <c r="BT266" s="105"/>
      <c r="BU266" s="119">
        <f t="shared" si="423"/>
        <v>3200</v>
      </c>
      <c r="BV266" s="104">
        <v>800</v>
      </c>
      <c r="BW266" s="105"/>
      <c r="BX266" s="119">
        <f t="shared" si="424"/>
        <v>4000</v>
      </c>
      <c r="BY266" s="104">
        <v>800</v>
      </c>
      <c r="BZ266" s="105">
        <v>6400</v>
      </c>
      <c r="CA266" s="119">
        <f t="shared" si="425"/>
        <v>-1600</v>
      </c>
      <c r="CB266" s="104">
        <v>800</v>
      </c>
      <c r="CC266" s="105"/>
      <c r="CD266" s="119">
        <f t="shared" si="426"/>
        <v>-800</v>
      </c>
    </row>
    <row r="267" spans="1:82" ht="15" customHeight="1" x14ac:dyDescent="0.25">
      <c r="A267" s="41">
        <f>VLOOKUP(B267,справочник!$B$2:$E$322,4,FALSE)</f>
        <v>268</v>
      </c>
      <c r="B267" t="str">
        <f t="shared" si="405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427">INT(($H$325-G267)/30)</f>
        <v>28</v>
      </c>
      <c r="I267" s="1">
        <f t="shared" ref="I267:I276" si="428">H267*1000</f>
        <v>28000</v>
      </c>
      <c r="J267" s="17">
        <v>28000</v>
      </c>
      <c r="K267" s="17"/>
      <c r="L267" s="18">
        <f t="shared" si="404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406"/>
        <v>12000</v>
      </c>
      <c r="Z267" s="96">
        <v>12</v>
      </c>
      <c r="AA267" s="96">
        <f t="shared" si="407"/>
        <v>9600</v>
      </c>
      <c r="AB267" s="96">
        <f t="shared" si="408"/>
        <v>-2400</v>
      </c>
      <c r="AC267" s="99">
        <v>800</v>
      </c>
      <c r="AD267" s="98"/>
      <c r="AE267" s="102">
        <f t="shared" si="409"/>
        <v>-1600</v>
      </c>
      <c r="AF267" s="99">
        <v>800</v>
      </c>
      <c r="AG267" s="98">
        <v>3000</v>
      </c>
      <c r="AH267" s="102">
        <f t="shared" si="410"/>
        <v>-3800</v>
      </c>
      <c r="AI267" s="99">
        <v>800</v>
      </c>
      <c r="AJ267" s="98"/>
      <c r="AK267" s="102">
        <f t="shared" si="411"/>
        <v>-3000</v>
      </c>
      <c r="AL267" s="99">
        <v>800</v>
      </c>
      <c r="AM267" s="98"/>
      <c r="AN267" s="102">
        <f t="shared" si="412"/>
        <v>-2200</v>
      </c>
      <c r="AO267" s="99">
        <v>800</v>
      </c>
      <c r="AP267" s="113">
        <v>3000</v>
      </c>
      <c r="AQ267" s="102">
        <f t="shared" si="413"/>
        <v>-4400</v>
      </c>
      <c r="AR267" s="99">
        <v>800</v>
      </c>
      <c r="AS267" s="113"/>
      <c r="AT267" s="102">
        <f t="shared" si="414"/>
        <v>-3600</v>
      </c>
      <c r="AU267" s="99">
        <v>800</v>
      </c>
      <c r="AV267" s="113">
        <v>3000</v>
      </c>
      <c r="AW267" s="102">
        <f t="shared" si="415"/>
        <v>-5800</v>
      </c>
      <c r="AX267" s="99">
        <v>800</v>
      </c>
      <c r="AY267" s="113"/>
      <c r="AZ267" s="102">
        <f t="shared" si="416"/>
        <v>-5000</v>
      </c>
      <c r="BA267" s="99">
        <v>800</v>
      </c>
      <c r="BB267" s="113"/>
      <c r="BC267" s="102">
        <f t="shared" si="417"/>
        <v>-4200</v>
      </c>
      <c r="BD267" s="99">
        <v>800</v>
      </c>
      <c r="BE267" s="113"/>
      <c r="BF267" s="102">
        <f t="shared" si="418"/>
        <v>-3400</v>
      </c>
      <c r="BG267" s="99">
        <v>800</v>
      </c>
      <c r="BH267" s="113">
        <v>3000</v>
      </c>
      <c r="BI267" s="102">
        <f t="shared" si="419"/>
        <v>-5600</v>
      </c>
      <c r="BJ267" s="99">
        <v>800</v>
      </c>
      <c r="BK267" s="113"/>
      <c r="BL267" s="102">
        <f t="shared" si="420"/>
        <v>-4800</v>
      </c>
      <c r="BM267" s="99">
        <v>800</v>
      </c>
      <c r="BN267" s="113"/>
      <c r="BO267" s="102">
        <f t="shared" si="421"/>
        <v>-4000</v>
      </c>
      <c r="BP267" s="99">
        <v>800</v>
      </c>
      <c r="BQ267" s="113"/>
      <c r="BR267" s="102">
        <f t="shared" si="422"/>
        <v>-3200</v>
      </c>
      <c r="BS267" s="99">
        <v>800</v>
      </c>
      <c r="BT267" s="113">
        <v>3000</v>
      </c>
      <c r="BU267" s="102">
        <f t="shared" si="423"/>
        <v>-5400</v>
      </c>
      <c r="BV267" s="99">
        <v>800</v>
      </c>
      <c r="BW267" s="113"/>
      <c r="BX267" s="102">
        <f t="shared" si="424"/>
        <v>-4600</v>
      </c>
      <c r="BY267" s="99">
        <v>800</v>
      </c>
      <c r="BZ267" s="113"/>
      <c r="CA267" s="102">
        <f t="shared" si="425"/>
        <v>-3800</v>
      </c>
      <c r="CB267" s="99">
        <v>800</v>
      </c>
      <c r="CC267" s="113">
        <v>3000</v>
      </c>
      <c r="CD267" s="102">
        <f t="shared" si="426"/>
        <v>-6000</v>
      </c>
    </row>
    <row r="268" spans="1:82" ht="15" customHeight="1" x14ac:dyDescent="0.25">
      <c r="A268" s="41" t="e">
        <f>VLOOKUP(B268,справочник!$B$2:$E$322,4,FALSE)</f>
        <v>#N/A</v>
      </c>
      <c r="B268" t="str">
        <f t="shared" si="405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427"/>
        <v>52</v>
      </c>
      <c r="I268" s="1">
        <f t="shared" si="428"/>
        <v>52000</v>
      </c>
      <c r="J268" s="17">
        <f>13000+1000</f>
        <v>14000</v>
      </c>
      <c r="K268" s="17"/>
      <c r="L268" s="18">
        <f t="shared" si="404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406"/>
        <v>10200</v>
      </c>
      <c r="Z268" s="96">
        <v>12</v>
      </c>
      <c r="AA268" s="96">
        <f t="shared" si="407"/>
        <v>9600</v>
      </c>
      <c r="AB268" s="96">
        <f t="shared" si="408"/>
        <v>37400</v>
      </c>
      <c r="AC268" s="99">
        <v>800</v>
      </c>
      <c r="AD268" s="98"/>
      <c r="AE268" s="102">
        <f t="shared" si="409"/>
        <v>38200</v>
      </c>
      <c r="AF268" s="99">
        <v>800</v>
      </c>
      <c r="AG268" s="98"/>
      <c r="AH268" s="102">
        <f t="shared" si="410"/>
        <v>39000</v>
      </c>
      <c r="AI268" s="99">
        <v>800</v>
      </c>
      <c r="AJ268" s="98"/>
      <c r="AK268" s="102">
        <f t="shared" si="411"/>
        <v>39800</v>
      </c>
      <c r="AL268" s="99">
        <v>800</v>
      </c>
      <c r="AM268" s="98"/>
      <c r="AN268" s="102">
        <f t="shared" si="412"/>
        <v>40600</v>
      </c>
      <c r="AO268" s="99">
        <v>800</v>
      </c>
      <c r="AP268" s="113"/>
      <c r="AQ268" s="102">
        <f t="shared" si="413"/>
        <v>41400</v>
      </c>
      <c r="AR268" s="99">
        <v>800</v>
      </c>
      <c r="AS268" s="113"/>
      <c r="AT268" s="102">
        <f t="shared" si="414"/>
        <v>42200</v>
      </c>
      <c r="AU268" s="99">
        <v>800</v>
      </c>
      <c r="AV268" s="113"/>
      <c r="AW268" s="102">
        <f t="shared" si="415"/>
        <v>43000</v>
      </c>
      <c r="AX268" s="99">
        <v>800</v>
      </c>
      <c r="AY268" s="113"/>
      <c r="AZ268" s="102">
        <f t="shared" si="416"/>
        <v>43800</v>
      </c>
      <c r="BA268" s="99">
        <v>800</v>
      </c>
      <c r="BB268" s="113"/>
      <c r="BC268" s="102">
        <f t="shared" si="417"/>
        <v>44600</v>
      </c>
      <c r="BD268" s="99">
        <v>800</v>
      </c>
      <c r="BE268" s="113"/>
      <c r="BF268" s="102">
        <f t="shared" si="418"/>
        <v>45400</v>
      </c>
      <c r="BG268" s="99">
        <v>800</v>
      </c>
      <c r="BH268" s="113"/>
      <c r="BI268" s="102">
        <f t="shared" si="419"/>
        <v>46200</v>
      </c>
      <c r="BJ268" s="99">
        <v>800</v>
      </c>
      <c r="BK268" s="113">
        <v>12000</v>
      </c>
      <c r="BL268" s="102">
        <f t="shared" si="420"/>
        <v>35000</v>
      </c>
      <c r="BM268" s="99">
        <v>800</v>
      </c>
      <c r="BN268" s="113"/>
      <c r="BO268" s="102">
        <f t="shared" si="421"/>
        <v>35800</v>
      </c>
      <c r="BP268" s="99">
        <v>800</v>
      </c>
      <c r="BQ268" s="113"/>
      <c r="BR268" s="102">
        <f t="shared" si="422"/>
        <v>36600</v>
      </c>
      <c r="BS268" s="99">
        <v>800</v>
      </c>
      <c r="BT268" s="113"/>
      <c r="BU268" s="102">
        <f t="shared" si="423"/>
        <v>37400</v>
      </c>
      <c r="BV268" s="99">
        <v>800</v>
      </c>
      <c r="BW268" s="113"/>
      <c r="BX268" s="102">
        <f t="shared" si="424"/>
        <v>38200</v>
      </c>
      <c r="BY268" s="99">
        <v>800</v>
      </c>
      <c r="BZ268" s="113"/>
      <c r="CA268" s="102">
        <f t="shared" si="425"/>
        <v>39000</v>
      </c>
      <c r="CB268" s="99">
        <v>800</v>
      </c>
      <c r="CC268" s="113"/>
      <c r="CD268" s="102">
        <f t="shared" si="426"/>
        <v>39800</v>
      </c>
    </row>
    <row r="269" spans="1:82" ht="15" customHeight="1" x14ac:dyDescent="0.25">
      <c r="A269" s="41">
        <f>VLOOKUP(B269,справочник!$B$2:$E$322,4,FALSE)</f>
        <v>116</v>
      </c>
      <c r="B269" t="str">
        <f t="shared" si="405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427"/>
        <v>28</v>
      </c>
      <c r="I269" s="1">
        <f t="shared" si="428"/>
        <v>28000</v>
      </c>
      <c r="J269" s="17">
        <v>20000</v>
      </c>
      <c r="K269" s="17"/>
      <c r="L269" s="18">
        <f t="shared" si="404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406"/>
        <v>10000</v>
      </c>
      <c r="Z269" s="96">
        <v>12</v>
      </c>
      <c r="AA269" s="96">
        <f t="shared" si="407"/>
        <v>9600</v>
      </c>
      <c r="AB269" s="96">
        <f t="shared" si="408"/>
        <v>7600</v>
      </c>
      <c r="AC269" s="99">
        <v>800</v>
      </c>
      <c r="AD269" s="98"/>
      <c r="AE269" s="102">
        <f t="shared" si="409"/>
        <v>8400</v>
      </c>
      <c r="AF269" s="99">
        <v>800</v>
      </c>
      <c r="AG269" s="98"/>
      <c r="AH269" s="102">
        <f t="shared" si="410"/>
        <v>9200</v>
      </c>
      <c r="AI269" s="99">
        <v>800</v>
      </c>
      <c r="AJ269" s="98"/>
      <c r="AK269" s="102">
        <f t="shared" si="411"/>
        <v>10000</v>
      </c>
      <c r="AL269" s="99">
        <v>800</v>
      </c>
      <c r="AM269" s="98"/>
      <c r="AN269" s="102">
        <f t="shared" si="412"/>
        <v>10800</v>
      </c>
      <c r="AO269" s="99">
        <v>800</v>
      </c>
      <c r="AP269" s="113"/>
      <c r="AQ269" s="102">
        <f t="shared" si="413"/>
        <v>11600</v>
      </c>
      <c r="AR269" s="99">
        <v>800</v>
      </c>
      <c r="AS269" s="113"/>
      <c r="AT269" s="102">
        <f t="shared" si="414"/>
        <v>12400</v>
      </c>
      <c r="AU269" s="99">
        <v>800</v>
      </c>
      <c r="AV269" s="113"/>
      <c r="AW269" s="102">
        <f t="shared" si="415"/>
        <v>13200</v>
      </c>
      <c r="AX269" s="99">
        <v>800</v>
      </c>
      <c r="AY269" s="113"/>
      <c r="AZ269" s="102">
        <f t="shared" si="416"/>
        <v>14000</v>
      </c>
      <c r="BA269" s="99">
        <v>800</v>
      </c>
      <c r="BB269" s="113"/>
      <c r="BC269" s="102">
        <f t="shared" si="417"/>
        <v>14800</v>
      </c>
      <c r="BD269" s="99">
        <v>800</v>
      </c>
      <c r="BE269" s="113"/>
      <c r="BF269" s="102">
        <f t="shared" si="418"/>
        <v>15600</v>
      </c>
      <c r="BG269" s="99">
        <v>800</v>
      </c>
      <c r="BH269" s="113"/>
      <c r="BI269" s="102">
        <f t="shared" si="419"/>
        <v>16400</v>
      </c>
      <c r="BJ269" s="99">
        <v>800</v>
      </c>
      <c r="BK269" s="113">
        <v>2400</v>
      </c>
      <c r="BL269" s="102">
        <f t="shared" si="420"/>
        <v>14800</v>
      </c>
      <c r="BM269" s="99">
        <v>800</v>
      </c>
      <c r="BN269" s="113"/>
      <c r="BO269" s="102">
        <f t="shared" si="421"/>
        <v>15600</v>
      </c>
      <c r="BP269" s="99">
        <v>800</v>
      </c>
      <c r="BQ269" s="113"/>
      <c r="BR269" s="102">
        <f t="shared" si="422"/>
        <v>16400</v>
      </c>
      <c r="BS269" s="99">
        <v>800</v>
      </c>
      <c r="BT269" s="113"/>
      <c r="BU269" s="102">
        <f t="shared" si="423"/>
        <v>17200</v>
      </c>
      <c r="BV269" s="99">
        <v>800</v>
      </c>
      <c r="BW269" s="113">
        <v>6800</v>
      </c>
      <c r="BX269" s="102">
        <f t="shared" si="424"/>
        <v>11200</v>
      </c>
      <c r="BY269" s="99">
        <v>800</v>
      </c>
      <c r="BZ269" s="113"/>
      <c r="CA269" s="102">
        <f t="shared" si="425"/>
        <v>12000</v>
      </c>
      <c r="CB269" s="99">
        <v>800</v>
      </c>
      <c r="CC269" s="113"/>
      <c r="CD269" s="102">
        <f t="shared" si="426"/>
        <v>12800</v>
      </c>
    </row>
    <row r="270" spans="1:82" ht="30.75" customHeight="1" x14ac:dyDescent="0.25">
      <c r="A270" s="41" t="e">
        <f>VLOOKUP(B270,справочник!$B$2:$E$322,4,FALSE)</f>
        <v>#N/A</v>
      </c>
      <c r="B270" t="str">
        <f t="shared" si="405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427"/>
        <v>44</v>
      </c>
      <c r="I270" s="1">
        <f t="shared" si="428"/>
        <v>44000</v>
      </c>
      <c r="J270" s="17">
        <v>34000</v>
      </c>
      <c r="K270" s="17"/>
      <c r="L270" s="18">
        <f t="shared" si="404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406"/>
        <v>10000</v>
      </c>
      <c r="Z270" s="96">
        <v>12</v>
      </c>
      <c r="AA270" s="96">
        <f t="shared" si="407"/>
        <v>9600</v>
      </c>
      <c r="AB270" s="96">
        <f t="shared" si="408"/>
        <v>9600</v>
      </c>
      <c r="AC270" s="99">
        <v>8000</v>
      </c>
      <c r="AD270" s="98"/>
      <c r="AE270" s="102">
        <f t="shared" si="409"/>
        <v>17600</v>
      </c>
      <c r="AF270" s="99">
        <v>800</v>
      </c>
      <c r="AG270" s="98"/>
      <c r="AH270" s="102">
        <f t="shared" si="410"/>
        <v>18400</v>
      </c>
      <c r="AI270" s="99">
        <v>800</v>
      </c>
      <c r="AJ270" s="98"/>
      <c r="AK270" s="102">
        <f t="shared" si="411"/>
        <v>19200</v>
      </c>
      <c r="AL270" s="99">
        <v>800</v>
      </c>
      <c r="AM270" s="98"/>
      <c r="AN270" s="102">
        <f t="shared" si="412"/>
        <v>20000</v>
      </c>
      <c r="AO270" s="99">
        <v>800</v>
      </c>
      <c r="AP270" s="113"/>
      <c r="AQ270" s="102">
        <f t="shared" si="413"/>
        <v>20800</v>
      </c>
      <c r="AR270" s="99">
        <v>800</v>
      </c>
      <c r="AS270" s="113"/>
      <c r="AT270" s="102">
        <f t="shared" si="414"/>
        <v>21600</v>
      </c>
      <c r="AU270" s="99">
        <v>800</v>
      </c>
      <c r="AV270" s="113"/>
      <c r="AW270" s="102">
        <f t="shared" si="415"/>
        <v>22400</v>
      </c>
      <c r="AX270" s="99">
        <v>800</v>
      </c>
      <c r="AY270" s="113"/>
      <c r="AZ270" s="102">
        <f t="shared" si="416"/>
        <v>23200</v>
      </c>
      <c r="BA270" s="99">
        <v>800</v>
      </c>
      <c r="BB270" s="113"/>
      <c r="BC270" s="102">
        <f t="shared" si="417"/>
        <v>24000</v>
      </c>
      <c r="BD270" s="99">
        <v>800</v>
      </c>
      <c r="BE270" s="113"/>
      <c r="BF270" s="102">
        <f t="shared" si="418"/>
        <v>24800</v>
      </c>
      <c r="BG270" s="99">
        <v>800</v>
      </c>
      <c r="BH270" s="113"/>
      <c r="BI270" s="102">
        <f t="shared" si="419"/>
        <v>25600</v>
      </c>
      <c r="BJ270" s="99">
        <v>800</v>
      </c>
      <c r="BK270" s="113"/>
      <c r="BL270" s="102">
        <f t="shared" si="420"/>
        <v>26400</v>
      </c>
      <c r="BM270" s="99">
        <v>800</v>
      </c>
      <c r="BN270" s="113"/>
      <c r="BO270" s="102">
        <f t="shared" si="421"/>
        <v>27200</v>
      </c>
      <c r="BP270" s="99">
        <v>800</v>
      </c>
      <c r="BQ270" s="113"/>
      <c r="BR270" s="102">
        <f t="shared" si="422"/>
        <v>28000</v>
      </c>
      <c r="BS270" s="99">
        <v>800</v>
      </c>
      <c r="BT270" s="113"/>
      <c r="BU270" s="102">
        <f t="shared" si="423"/>
        <v>28800</v>
      </c>
      <c r="BV270" s="99">
        <v>800</v>
      </c>
      <c r="BW270" s="113"/>
      <c r="BX270" s="102">
        <f t="shared" si="424"/>
        <v>29600</v>
      </c>
      <c r="BY270" s="99">
        <v>800</v>
      </c>
      <c r="BZ270" s="113"/>
      <c r="CA270" s="102">
        <f t="shared" si="425"/>
        <v>30400</v>
      </c>
      <c r="CB270" s="99">
        <v>800</v>
      </c>
      <c r="CC270" s="113"/>
      <c r="CD270" s="102">
        <f t="shared" si="426"/>
        <v>31200</v>
      </c>
    </row>
    <row r="271" spans="1:82" ht="15" customHeight="1" x14ac:dyDescent="0.25">
      <c r="A271" s="41">
        <f>VLOOKUP(B271,справочник!$B$2:$E$322,4,FALSE)</f>
        <v>46</v>
      </c>
      <c r="B271" t="str">
        <f t="shared" si="405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427"/>
        <v>32</v>
      </c>
      <c r="I271" s="1">
        <f t="shared" si="428"/>
        <v>32000</v>
      </c>
      <c r="J271" s="17">
        <v>17000</v>
      </c>
      <c r="K271" s="17"/>
      <c r="L271" s="18">
        <f t="shared" si="404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406"/>
        <v>0</v>
      </c>
      <c r="Z271" s="96">
        <v>12</v>
      </c>
      <c r="AA271" s="96">
        <f t="shared" si="407"/>
        <v>9600</v>
      </c>
      <c r="AB271" s="96">
        <f t="shared" si="408"/>
        <v>24600</v>
      </c>
      <c r="AC271" s="99">
        <v>800</v>
      </c>
      <c r="AD271" s="98"/>
      <c r="AE271" s="102">
        <f t="shared" si="409"/>
        <v>25400</v>
      </c>
      <c r="AF271" s="99">
        <v>800</v>
      </c>
      <c r="AG271" s="98"/>
      <c r="AH271" s="102">
        <f t="shared" si="410"/>
        <v>26200</v>
      </c>
      <c r="AI271" s="99">
        <v>800</v>
      </c>
      <c r="AJ271" s="98"/>
      <c r="AK271" s="102">
        <f t="shared" si="411"/>
        <v>27000</v>
      </c>
      <c r="AL271" s="99">
        <v>800</v>
      </c>
      <c r="AM271" s="98"/>
      <c r="AN271" s="102">
        <f t="shared" si="412"/>
        <v>27800</v>
      </c>
      <c r="AO271" s="99">
        <v>800</v>
      </c>
      <c r="AP271" s="113"/>
      <c r="AQ271" s="102">
        <f t="shared" si="413"/>
        <v>28600</v>
      </c>
      <c r="AR271" s="99">
        <v>800</v>
      </c>
      <c r="AS271" s="113"/>
      <c r="AT271" s="102">
        <f t="shared" si="414"/>
        <v>29400</v>
      </c>
      <c r="AU271" s="99">
        <v>800</v>
      </c>
      <c r="AV271" s="113"/>
      <c r="AW271" s="102">
        <f t="shared" si="415"/>
        <v>30200</v>
      </c>
      <c r="AX271" s="99">
        <v>800</v>
      </c>
      <c r="AY271" s="113"/>
      <c r="AZ271" s="102">
        <f t="shared" si="416"/>
        <v>31000</v>
      </c>
      <c r="BA271" s="99">
        <v>800</v>
      </c>
      <c r="BB271" s="113"/>
      <c r="BC271" s="102">
        <f t="shared" si="417"/>
        <v>31800</v>
      </c>
      <c r="BD271" s="99">
        <v>800</v>
      </c>
      <c r="BE271" s="113"/>
      <c r="BF271" s="102">
        <f t="shared" si="418"/>
        <v>32600</v>
      </c>
      <c r="BG271" s="99">
        <v>800</v>
      </c>
      <c r="BH271" s="113"/>
      <c r="BI271" s="102">
        <f t="shared" si="419"/>
        <v>33400</v>
      </c>
      <c r="BJ271" s="99">
        <v>800</v>
      </c>
      <c r="BK271" s="113"/>
      <c r="BL271" s="102">
        <f t="shared" si="420"/>
        <v>34200</v>
      </c>
      <c r="BM271" s="99">
        <v>800</v>
      </c>
      <c r="BN271" s="113">
        <v>4800</v>
      </c>
      <c r="BO271" s="102">
        <f t="shared" si="421"/>
        <v>30200</v>
      </c>
      <c r="BP271" s="99">
        <v>800</v>
      </c>
      <c r="BQ271" s="113"/>
      <c r="BR271" s="102">
        <f t="shared" si="422"/>
        <v>31000</v>
      </c>
      <c r="BS271" s="99">
        <v>800</v>
      </c>
      <c r="BT271" s="113">
        <v>10000</v>
      </c>
      <c r="BU271" s="102">
        <f t="shared" si="423"/>
        <v>21800</v>
      </c>
      <c r="BV271" s="99">
        <v>800</v>
      </c>
      <c r="BW271" s="113"/>
      <c r="BX271" s="102">
        <f t="shared" si="424"/>
        <v>22600</v>
      </c>
      <c r="BY271" s="99">
        <v>800</v>
      </c>
      <c r="BZ271" s="113"/>
      <c r="CA271" s="102">
        <f t="shared" si="425"/>
        <v>23400</v>
      </c>
      <c r="CB271" s="99">
        <v>800</v>
      </c>
      <c r="CC271" s="113"/>
      <c r="CD271" s="102">
        <f t="shared" si="426"/>
        <v>24200</v>
      </c>
    </row>
    <row r="272" spans="1:82" ht="15" customHeight="1" x14ac:dyDescent="0.25">
      <c r="A272" s="41">
        <f>VLOOKUP(B272,справочник!$B$2:$E$322,4,FALSE)</f>
        <v>73</v>
      </c>
      <c r="B272" t="str">
        <f t="shared" si="405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427"/>
        <v>32</v>
      </c>
      <c r="I272" s="1">
        <f t="shared" si="428"/>
        <v>32000</v>
      </c>
      <c r="J272" s="17">
        <v>21000</v>
      </c>
      <c r="K272" s="17"/>
      <c r="L272" s="18">
        <f t="shared" si="404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406"/>
        <v>0</v>
      </c>
      <c r="Z272" s="96">
        <v>12</v>
      </c>
      <c r="AA272" s="96">
        <f t="shared" si="407"/>
        <v>9600</v>
      </c>
      <c r="AB272" s="96">
        <f t="shared" si="408"/>
        <v>20600</v>
      </c>
      <c r="AC272" s="99">
        <v>800</v>
      </c>
      <c r="AD272" s="98"/>
      <c r="AE272" s="102">
        <f t="shared" si="409"/>
        <v>21400</v>
      </c>
      <c r="AF272" s="99">
        <v>800</v>
      </c>
      <c r="AG272" s="98"/>
      <c r="AH272" s="102">
        <f t="shared" si="410"/>
        <v>22200</v>
      </c>
      <c r="AI272" s="99">
        <v>800</v>
      </c>
      <c r="AJ272" s="98"/>
      <c r="AK272" s="102">
        <f t="shared" si="411"/>
        <v>23000</v>
      </c>
      <c r="AL272" s="99">
        <v>800</v>
      </c>
      <c r="AM272" s="98"/>
      <c r="AN272" s="102">
        <f t="shared" si="412"/>
        <v>23800</v>
      </c>
      <c r="AO272" s="99">
        <v>800</v>
      </c>
      <c r="AP272" s="113"/>
      <c r="AQ272" s="102">
        <f t="shared" si="413"/>
        <v>24600</v>
      </c>
      <c r="AR272" s="99">
        <v>800</v>
      </c>
      <c r="AS272" s="113"/>
      <c r="AT272" s="102">
        <f t="shared" si="414"/>
        <v>25400</v>
      </c>
      <c r="AU272" s="99">
        <v>800</v>
      </c>
      <c r="AV272" s="113"/>
      <c r="AW272" s="102">
        <f t="shared" si="415"/>
        <v>26200</v>
      </c>
      <c r="AX272" s="99">
        <v>800</v>
      </c>
      <c r="AY272" s="113"/>
      <c r="AZ272" s="102">
        <f t="shared" si="416"/>
        <v>27000</v>
      </c>
      <c r="BA272" s="99">
        <v>800</v>
      </c>
      <c r="BB272" s="113"/>
      <c r="BC272" s="102">
        <f t="shared" si="417"/>
        <v>27800</v>
      </c>
      <c r="BD272" s="99">
        <v>800</v>
      </c>
      <c r="BE272" s="113"/>
      <c r="BF272" s="102">
        <f t="shared" si="418"/>
        <v>28600</v>
      </c>
      <c r="BG272" s="99">
        <v>800</v>
      </c>
      <c r="BH272" s="113"/>
      <c r="BI272" s="102">
        <f t="shared" si="419"/>
        <v>29400</v>
      </c>
      <c r="BJ272" s="99">
        <v>800</v>
      </c>
      <c r="BK272" s="113"/>
      <c r="BL272" s="102">
        <f t="shared" si="420"/>
        <v>30200</v>
      </c>
      <c r="BM272" s="99">
        <v>800</v>
      </c>
      <c r="BN272" s="113"/>
      <c r="BO272" s="102">
        <f t="shared" si="421"/>
        <v>31000</v>
      </c>
      <c r="BP272" s="99">
        <v>800</v>
      </c>
      <c r="BQ272" s="113"/>
      <c r="BR272" s="102">
        <f t="shared" si="422"/>
        <v>31800</v>
      </c>
      <c r="BS272" s="99">
        <v>800</v>
      </c>
      <c r="BT272" s="113">
        <v>10000</v>
      </c>
      <c r="BU272" s="102">
        <f t="shared" si="423"/>
        <v>22600</v>
      </c>
      <c r="BV272" s="99">
        <v>800</v>
      </c>
      <c r="BW272" s="113"/>
      <c r="BX272" s="102">
        <f t="shared" si="424"/>
        <v>23400</v>
      </c>
      <c r="BY272" s="99">
        <v>800</v>
      </c>
      <c r="BZ272" s="113"/>
      <c r="CA272" s="102">
        <f t="shared" si="425"/>
        <v>24200</v>
      </c>
      <c r="CB272" s="99">
        <v>800</v>
      </c>
      <c r="CC272" s="113"/>
      <c r="CD272" s="102">
        <f t="shared" si="426"/>
        <v>25000</v>
      </c>
    </row>
    <row r="273" spans="1:82" ht="15" customHeight="1" x14ac:dyDescent="0.25">
      <c r="A273" s="41">
        <f>VLOOKUP(B273,справочник!$B$2:$E$322,4,FALSE)</f>
        <v>162</v>
      </c>
      <c r="B273" t="str">
        <f t="shared" si="405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427"/>
        <v>18</v>
      </c>
      <c r="I273" s="1">
        <f t="shared" si="428"/>
        <v>18000</v>
      </c>
      <c r="J273" s="17">
        <v>12000</v>
      </c>
      <c r="K273" s="17"/>
      <c r="L273" s="18">
        <f t="shared" si="404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406"/>
        <v>12000</v>
      </c>
      <c r="Z273" s="96">
        <v>12</v>
      </c>
      <c r="AA273" s="96">
        <f t="shared" si="407"/>
        <v>9600</v>
      </c>
      <c r="AB273" s="96">
        <f t="shared" si="408"/>
        <v>3600</v>
      </c>
      <c r="AC273" s="99">
        <v>800</v>
      </c>
      <c r="AD273" s="98"/>
      <c r="AE273" s="102">
        <f t="shared" si="409"/>
        <v>4400</v>
      </c>
      <c r="AF273" s="99">
        <v>800</v>
      </c>
      <c r="AG273" s="98"/>
      <c r="AH273" s="102">
        <f t="shared" si="410"/>
        <v>5200</v>
      </c>
      <c r="AI273" s="99">
        <v>800</v>
      </c>
      <c r="AJ273" s="98"/>
      <c r="AK273" s="102">
        <f t="shared" si="411"/>
        <v>6000</v>
      </c>
      <c r="AL273" s="99">
        <v>800</v>
      </c>
      <c r="AM273" s="98"/>
      <c r="AN273" s="102">
        <f t="shared" si="412"/>
        <v>6800</v>
      </c>
      <c r="AO273" s="99">
        <v>800</v>
      </c>
      <c r="AP273" s="113"/>
      <c r="AQ273" s="102">
        <f t="shared" si="413"/>
        <v>7600</v>
      </c>
      <c r="AR273" s="99">
        <v>800</v>
      </c>
      <c r="AS273" s="113">
        <f>2500+8000</f>
        <v>10500</v>
      </c>
      <c r="AT273" s="102">
        <f t="shared" si="414"/>
        <v>-2100</v>
      </c>
      <c r="AU273" s="99">
        <v>800</v>
      </c>
      <c r="AV273" s="113"/>
      <c r="AW273" s="102">
        <f t="shared" si="415"/>
        <v>-1300</v>
      </c>
      <c r="AX273" s="99">
        <v>800</v>
      </c>
      <c r="AY273" s="113"/>
      <c r="AZ273" s="102">
        <f t="shared" si="416"/>
        <v>-500</v>
      </c>
      <c r="BA273" s="99">
        <v>800</v>
      </c>
      <c r="BB273" s="113"/>
      <c r="BC273" s="102">
        <f t="shared" si="417"/>
        <v>300</v>
      </c>
      <c r="BD273" s="99">
        <v>800</v>
      </c>
      <c r="BE273" s="113"/>
      <c r="BF273" s="102">
        <f t="shared" si="418"/>
        <v>1100</v>
      </c>
      <c r="BG273" s="99">
        <v>800</v>
      </c>
      <c r="BH273" s="113"/>
      <c r="BI273" s="102">
        <f t="shared" si="419"/>
        <v>1900</v>
      </c>
      <c r="BJ273" s="99">
        <v>800</v>
      </c>
      <c r="BK273" s="113"/>
      <c r="BL273" s="102">
        <f t="shared" si="420"/>
        <v>2700</v>
      </c>
      <c r="BM273" s="99">
        <v>800</v>
      </c>
      <c r="BN273" s="113"/>
      <c r="BO273" s="102">
        <f t="shared" si="421"/>
        <v>3500</v>
      </c>
      <c r="BP273" s="99">
        <v>800</v>
      </c>
      <c r="BQ273" s="113"/>
      <c r="BR273" s="102">
        <f t="shared" si="422"/>
        <v>4300</v>
      </c>
      <c r="BS273" s="99">
        <v>800</v>
      </c>
      <c r="BT273" s="113"/>
      <c r="BU273" s="102">
        <f t="shared" si="423"/>
        <v>5100</v>
      </c>
      <c r="BV273" s="99">
        <v>800</v>
      </c>
      <c r="BW273" s="113">
        <v>5000</v>
      </c>
      <c r="BX273" s="102">
        <f t="shared" si="424"/>
        <v>900</v>
      </c>
      <c r="BY273" s="99">
        <v>800</v>
      </c>
      <c r="BZ273" s="113"/>
      <c r="CA273" s="102">
        <f t="shared" si="425"/>
        <v>1700</v>
      </c>
      <c r="CB273" s="99">
        <v>800</v>
      </c>
      <c r="CC273" s="113"/>
      <c r="CD273" s="102">
        <f t="shared" si="426"/>
        <v>2500</v>
      </c>
    </row>
    <row r="274" spans="1:82" s="80" customFormat="1" ht="15" customHeight="1" x14ac:dyDescent="0.25">
      <c r="A274" s="103">
        <f>VLOOKUP(B274,справочник!$B$2:$E$322,4,FALSE)</f>
        <v>252</v>
      </c>
      <c r="B274" s="80" t="str">
        <f t="shared" si="405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427"/>
        <v>10</v>
      </c>
      <c r="I274" s="5">
        <f t="shared" si="428"/>
        <v>10000</v>
      </c>
      <c r="J274" s="20">
        <v>12000</v>
      </c>
      <c r="K274" s="20"/>
      <c r="L274" s="21">
        <f t="shared" si="404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406"/>
        <v>9600</v>
      </c>
      <c r="Z274" s="104">
        <v>12</v>
      </c>
      <c r="AA274" s="104">
        <f t="shared" si="407"/>
        <v>9600</v>
      </c>
      <c r="AB274" s="104">
        <f t="shared" si="408"/>
        <v>-2000</v>
      </c>
      <c r="AC274" s="104">
        <v>800</v>
      </c>
      <c r="AD274" s="105"/>
      <c r="AE274" s="171">
        <f>SUM(AB274:AB275)+SUM(AC274:AC275)-SUM(AD274:AD275)</f>
        <v>-200</v>
      </c>
      <c r="AF274" s="104">
        <v>800</v>
      </c>
      <c r="AG274" s="105">
        <v>800</v>
      </c>
      <c r="AH274" s="171">
        <f>SUM(AE274:AE275)+SUM(AF274:AF275)-SUM(AG274:AG275)</f>
        <v>-200</v>
      </c>
      <c r="AI274" s="104">
        <v>800</v>
      </c>
      <c r="AJ274" s="105">
        <v>800</v>
      </c>
      <c r="AK274" s="171">
        <f>SUM(AH274:AH275)+SUM(AI274:AI275)-SUM(AJ274:AJ275)</f>
        <v>-200</v>
      </c>
      <c r="AL274" s="104">
        <v>800</v>
      </c>
      <c r="AM274" s="105"/>
      <c r="AN274" s="171">
        <f>SUM(AK274:AK275)+SUM(AL274:AL275)-SUM(AM274:AM275)</f>
        <v>-3965.4300000000003</v>
      </c>
      <c r="AO274" s="104">
        <v>800</v>
      </c>
      <c r="AP274" s="105"/>
      <c r="AQ274" s="171">
        <f>SUM(AN274:AN275)+SUM(AO274:AO275)-SUM(AP274:AP275)</f>
        <v>-3165.4300000000003</v>
      </c>
      <c r="AR274" s="104">
        <v>800</v>
      </c>
      <c r="AS274" s="105"/>
      <c r="AT274" s="171">
        <f>SUM(AQ274:AQ275)+SUM(AR274:AR275)-SUM(AS274:AS275)</f>
        <v>-2365.4300000000003</v>
      </c>
      <c r="AU274" s="104">
        <v>800</v>
      </c>
      <c r="AV274" s="105"/>
      <c r="AW274" s="176">
        <f>SUM(AT274:AT275)+SUM(AU274:AU275)-SUM(AV274:AV275)</f>
        <v>-1565.4300000000003</v>
      </c>
      <c r="AX274" s="104">
        <v>800</v>
      </c>
      <c r="AY274" s="105">
        <v>800</v>
      </c>
      <c r="AZ274" s="176">
        <f>SUM(AW274:AW275)+SUM(AX274:AX275)-SUM(AY274:AY275)</f>
        <v>-1565.4300000000003</v>
      </c>
      <c r="BA274" s="104">
        <v>800</v>
      </c>
      <c r="BB274" s="105"/>
      <c r="BC274" s="176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  <c r="BY274" s="104">
        <v>800</v>
      </c>
      <c r="BZ274" s="105">
        <v>800</v>
      </c>
      <c r="CA274" s="157">
        <f>SUM(BX274:BX275)+SUM(BY274:BY275)-SUM(BZ274:BZ275)</f>
        <v>-2365.4300000000003</v>
      </c>
      <c r="CB274" s="104">
        <v>800</v>
      </c>
      <c r="CC274" s="105"/>
      <c r="CD274" s="159">
        <f>SUM(CA274:CA275)+SUM(CB274:CB275)-SUM(CC274:CC275)</f>
        <v>-1565.4300000000003</v>
      </c>
    </row>
    <row r="275" spans="1:82" s="80" customFormat="1" ht="15" customHeight="1" x14ac:dyDescent="0.25">
      <c r="A275" s="103">
        <f>VLOOKUP(B275,справочник!$B$2:$E$322,4,FALSE)</f>
        <v>252</v>
      </c>
      <c r="B275" s="80" t="str">
        <f t="shared" si="405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428"/>
        <v>9000</v>
      </c>
      <c r="J275" s="20">
        <v>8000</v>
      </c>
      <c r="K275" s="20"/>
      <c r="L275" s="21">
        <f t="shared" si="404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406"/>
        <v>0</v>
      </c>
      <c r="Z275" s="104">
        <v>0</v>
      </c>
      <c r="AA275" s="104">
        <f t="shared" si="407"/>
        <v>0</v>
      </c>
      <c r="AB275" s="104">
        <f t="shared" si="408"/>
        <v>1000</v>
      </c>
      <c r="AC275" s="104">
        <v>0</v>
      </c>
      <c r="AD275" s="105"/>
      <c r="AE275" s="172"/>
      <c r="AF275" s="104">
        <v>0</v>
      </c>
      <c r="AG275" s="105"/>
      <c r="AH275" s="172"/>
      <c r="AI275" s="104">
        <v>0</v>
      </c>
      <c r="AJ275" s="105"/>
      <c r="AK275" s="172"/>
      <c r="AL275" s="104">
        <v>0</v>
      </c>
      <c r="AM275" s="105">
        <v>4565.43</v>
      </c>
      <c r="AN275" s="172"/>
      <c r="AO275" s="104">
        <v>0</v>
      </c>
      <c r="AP275" s="105"/>
      <c r="AQ275" s="172"/>
      <c r="AR275" s="104">
        <v>0</v>
      </c>
      <c r="AS275" s="105"/>
      <c r="AT275" s="172"/>
      <c r="AU275" s="104">
        <v>0</v>
      </c>
      <c r="AV275" s="105"/>
      <c r="AW275" s="177"/>
      <c r="AX275" s="104">
        <v>0</v>
      </c>
      <c r="AY275" s="105"/>
      <c r="AZ275" s="177"/>
      <c r="BA275" s="104">
        <v>0</v>
      </c>
      <c r="BB275" s="105">
        <v>800</v>
      </c>
      <c r="BC275" s="177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  <c r="BY275" s="104">
        <v>0</v>
      </c>
      <c r="BZ275" s="105">
        <v>800</v>
      </c>
      <c r="CA275" s="158"/>
      <c r="CB275" s="104">
        <v>0</v>
      </c>
      <c r="CC275" s="105"/>
      <c r="CD275" s="160"/>
    </row>
    <row r="276" spans="1:82" ht="25.5" customHeight="1" x14ac:dyDescent="0.25">
      <c r="A276" s="41">
        <f>VLOOKUP(B276,справочник!$B$2:$E$322,4,FALSE)</f>
        <v>45</v>
      </c>
      <c r="B276" t="str">
        <f t="shared" si="405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429">INT(($H$325-G276)/30)</f>
        <v>44</v>
      </c>
      <c r="I276" s="1">
        <f t="shared" si="428"/>
        <v>44000</v>
      </c>
      <c r="J276" s="17">
        <f>27000+8000</f>
        <v>35000</v>
      </c>
      <c r="K276" s="17">
        <v>9000</v>
      </c>
      <c r="L276" s="18">
        <f t="shared" si="404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406"/>
        <v>12200</v>
      </c>
      <c r="Z276" s="96">
        <v>12</v>
      </c>
      <c r="AA276" s="96">
        <f t="shared" si="407"/>
        <v>9600</v>
      </c>
      <c r="AB276" s="96">
        <f t="shared" si="408"/>
        <v>-2600</v>
      </c>
      <c r="AC276" s="99">
        <v>800</v>
      </c>
      <c r="AD276" s="98"/>
      <c r="AE276" s="102">
        <f t="shared" si="409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  <c r="BY276" s="99">
        <v>800</v>
      </c>
      <c r="BZ276" s="113"/>
      <c r="CA276" s="102">
        <f>BX276+BY276-BZ276</f>
        <v>-400</v>
      </c>
      <c r="CB276" s="99">
        <v>800</v>
      </c>
      <c r="CC276" s="113">
        <v>3000</v>
      </c>
      <c r="CD276" s="102">
        <f>CA276+CB276-CC276</f>
        <v>-2600</v>
      </c>
    </row>
    <row r="277" spans="1:82" ht="15" customHeight="1" x14ac:dyDescent="0.25">
      <c r="A277" s="41">
        <f>VLOOKUP(B277,справочник!$B$2:$E$322,4,FALSE)</f>
        <v>319</v>
      </c>
      <c r="B277" t="str">
        <f t="shared" si="405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429"/>
        <v>52</v>
      </c>
      <c r="I277" s="1">
        <v>76000</v>
      </c>
      <c r="J277" s="17">
        <f>8000+68000</f>
        <v>76000</v>
      </c>
      <c r="K277" s="17"/>
      <c r="L277" s="18">
        <f t="shared" si="404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406"/>
        <v>22000</v>
      </c>
      <c r="Z277" s="96">
        <v>12</v>
      </c>
      <c r="AA277" s="96">
        <f t="shared" si="407"/>
        <v>9600</v>
      </c>
      <c r="AB277" s="96">
        <f t="shared" si="408"/>
        <v>-12400</v>
      </c>
      <c r="AC277" s="99">
        <v>800</v>
      </c>
      <c r="AD277" s="98"/>
      <c r="AE277" s="102">
        <f t="shared" si="409"/>
        <v>-11600</v>
      </c>
      <c r="AF277" s="99">
        <v>800</v>
      </c>
      <c r="AG277" s="98">
        <v>4000</v>
      </c>
      <c r="AH277" s="102">
        <f t="shared" ref="AH277:AH285" si="430">AE277+AF277-AG277</f>
        <v>-14800</v>
      </c>
      <c r="AI277" s="99">
        <v>800</v>
      </c>
      <c r="AJ277" s="98"/>
      <c r="AK277" s="102">
        <f t="shared" ref="AK277:AK285" si="431">AH277+AI277-AJ277</f>
        <v>-14000</v>
      </c>
      <c r="AL277" s="99">
        <v>800</v>
      </c>
      <c r="AM277" s="98"/>
      <c r="AN277" s="102">
        <f t="shared" ref="AN277:AN285" si="432">AK277+AL277-AM277</f>
        <v>-13200</v>
      </c>
      <c r="AO277" s="99">
        <v>800</v>
      </c>
      <c r="AP277" s="113"/>
      <c r="AQ277" s="102">
        <f t="shared" ref="AQ277:AQ285" si="433">AN277+AO277-AP277</f>
        <v>-12400</v>
      </c>
      <c r="AR277" s="99">
        <v>800</v>
      </c>
      <c r="AS277" s="113"/>
      <c r="AT277" s="102">
        <f t="shared" ref="AT277:AT285" si="434">AQ277+AR277-AS277</f>
        <v>-11600</v>
      </c>
      <c r="AU277" s="99">
        <v>800</v>
      </c>
      <c r="AV277" s="113"/>
      <c r="AW277" s="102">
        <f t="shared" ref="AW277:AW285" si="435">AT277+AU277-AV277</f>
        <v>-10800</v>
      </c>
      <c r="AX277" s="99">
        <v>800</v>
      </c>
      <c r="AY277" s="113"/>
      <c r="AZ277" s="102">
        <f t="shared" ref="AZ277:AZ285" si="436">AW277+AX277-AY277</f>
        <v>-10000</v>
      </c>
      <c r="BA277" s="99">
        <v>800</v>
      </c>
      <c r="BB277" s="113"/>
      <c r="BC277" s="102">
        <f t="shared" ref="BC277:BC285" si="437">AZ277+BA277-BB277</f>
        <v>-9200</v>
      </c>
      <c r="BD277" s="99">
        <v>800</v>
      </c>
      <c r="BE277" s="113"/>
      <c r="BF277" s="102">
        <f t="shared" ref="BF277:BF284" si="438">BC277+BD277-BE277</f>
        <v>-8400</v>
      </c>
      <c r="BG277" s="99">
        <v>800</v>
      </c>
      <c r="BH277" s="113"/>
      <c r="BI277" s="102">
        <f t="shared" ref="BI277:BI284" si="439">BF277+BG277-BH277</f>
        <v>-7600</v>
      </c>
      <c r="BJ277" s="99">
        <v>800</v>
      </c>
      <c r="BK277" s="113"/>
      <c r="BL277" s="102">
        <f t="shared" ref="BL277:BL284" si="440">BI277+BJ277-BK277</f>
        <v>-6800</v>
      </c>
      <c r="BM277" s="99">
        <v>800</v>
      </c>
      <c r="BN277" s="113"/>
      <c r="BO277" s="102">
        <f t="shared" ref="BO277:BO284" si="441">BL277+BM277-BN277</f>
        <v>-6000</v>
      </c>
      <c r="BP277" s="99">
        <v>800</v>
      </c>
      <c r="BQ277" s="113"/>
      <c r="BR277" s="102">
        <f t="shared" ref="BR277" si="442">BO277+BP277-BQ277</f>
        <v>-5200</v>
      </c>
      <c r="BS277" s="99">
        <v>800</v>
      </c>
      <c r="BT277" s="113"/>
      <c r="BU277" s="102">
        <f t="shared" ref="BU277" si="443">BR277+BS277-BT277</f>
        <v>-4400</v>
      </c>
      <c r="BV277" s="99">
        <v>800</v>
      </c>
      <c r="BW277" s="113"/>
      <c r="BX277" s="102">
        <f t="shared" ref="BX277" si="444">BU277+BV277-BW277</f>
        <v>-3600</v>
      </c>
      <c r="BY277" s="99">
        <v>800</v>
      </c>
      <c r="BZ277" s="113"/>
      <c r="CA277" s="102">
        <f t="shared" ref="CA277" si="445">BX277+BY277-BZ277</f>
        <v>-2800</v>
      </c>
      <c r="CB277" s="99">
        <v>800</v>
      </c>
      <c r="CC277" s="113">
        <v>2000</v>
      </c>
      <c r="CD277" s="102">
        <f t="shared" ref="CD277" si="446">CA277+CB277-CC277</f>
        <v>-4000</v>
      </c>
    </row>
    <row r="278" spans="1:82" ht="25.5" customHeight="1" x14ac:dyDescent="0.25">
      <c r="A278" s="41" t="e">
        <f>VLOOKUP(B278,справочник!$B$2:$E$322,4,FALSE)</f>
        <v>#N/A</v>
      </c>
      <c r="B278" t="str">
        <f t="shared" si="405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429"/>
        <v>52</v>
      </c>
      <c r="I278" s="1">
        <f t="shared" ref="I278:I308" si="447">H278*1000</f>
        <v>52000</v>
      </c>
      <c r="J278" s="17">
        <f>4000+30000</f>
        <v>34000</v>
      </c>
      <c r="K278" s="17"/>
      <c r="L278" s="18">
        <f t="shared" si="404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406"/>
        <v>0</v>
      </c>
      <c r="Z278" s="96">
        <v>12</v>
      </c>
      <c r="AA278" s="96">
        <f t="shared" si="407"/>
        <v>9600</v>
      </c>
      <c r="AB278" s="96">
        <f t="shared" si="408"/>
        <v>27600</v>
      </c>
      <c r="AC278" s="99">
        <v>800</v>
      </c>
      <c r="AD278" s="98"/>
      <c r="AE278" s="102">
        <f t="shared" si="409"/>
        <v>28400</v>
      </c>
      <c r="AF278" s="99">
        <v>800</v>
      </c>
      <c r="AG278" s="98"/>
      <c r="AH278" s="102">
        <f t="shared" si="430"/>
        <v>29200</v>
      </c>
      <c r="AI278" s="99">
        <v>800</v>
      </c>
      <c r="AJ278" s="98"/>
      <c r="AK278" s="102">
        <f t="shared" si="431"/>
        <v>30000</v>
      </c>
      <c r="AL278" s="99"/>
      <c r="AM278" s="98"/>
      <c r="AN278" s="102">
        <f t="shared" si="432"/>
        <v>30000</v>
      </c>
      <c r="AO278" s="99"/>
      <c r="AP278" s="113"/>
      <c r="AQ278" s="102">
        <f t="shared" si="433"/>
        <v>30000</v>
      </c>
      <c r="AR278" s="99"/>
      <c r="AS278" s="113">
        <v>3000</v>
      </c>
      <c r="AT278" s="102">
        <f t="shared" si="434"/>
        <v>27000</v>
      </c>
      <c r="AU278" s="99"/>
      <c r="AV278" s="113"/>
      <c r="AW278" s="102">
        <f t="shared" si="435"/>
        <v>27000</v>
      </c>
      <c r="AX278" s="99"/>
      <c r="AY278" s="113"/>
      <c r="AZ278" s="102">
        <f t="shared" si="436"/>
        <v>27000</v>
      </c>
      <c r="BA278" s="99"/>
      <c r="BB278" s="113">
        <v>1000</v>
      </c>
      <c r="BC278" s="102">
        <f t="shared" si="437"/>
        <v>26000</v>
      </c>
      <c r="BD278" s="99"/>
      <c r="BE278" s="113"/>
      <c r="BF278" s="102">
        <f t="shared" si="438"/>
        <v>26000</v>
      </c>
      <c r="BG278" s="99"/>
      <c r="BH278" s="113"/>
      <c r="BI278" s="102">
        <f t="shared" si="439"/>
        <v>26000</v>
      </c>
      <c r="BJ278" s="99"/>
      <c r="BK278" s="113">
        <v>5000</v>
      </c>
      <c r="BL278" s="102">
        <f t="shared" si="440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  <c r="BY278" s="99"/>
      <c r="BZ278" s="113"/>
      <c r="CA278" s="102">
        <f>BX278+BY278-BZ278</f>
        <v>13200</v>
      </c>
      <c r="CB278" s="99"/>
      <c r="CC278" s="113"/>
      <c r="CD278" s="102">
        <f>CA278+CB278-CC278</f>
        <v>13200</v>
      </c>
    </row>
    <row r="279" spans="1:82" ht="15" customHeight="1" x14ac:dyDescent="0.25">
      <c r="A279" s="41" t="e">
        <f>VLOOKUP(B279,справочник!$B$2:$E$322,4,FALSE)</f>
        <v>#N/A</v>
      </c>
      <c r="B279" t="str">
        <f t="shared" si="405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429"/>
        <v>46</v>
      </c>
      <c r="I279" s="1">
        <f t="shared" si="447"/>
        <v>46000</v>
      </c>
      <c r="J279" s="17">
        <f>37000+9000</f>
        <v>46000</v>
      </c>
      <c r="K279" s="17"/>
      <c r="L279" s="18">
        <f t="shared" si="404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406"/>
        <v>9600</v>
      </c>
      <c r="Z279" s="96">
        <v>12</v>
      </c>
      <c r="AA279" s="96">
        <f t="shared" si="407"/>
        <v>9600</v>
      </c>
      <c r="AB279" s="96">
        <f t="shared" si="408"/>
        <v>0</v>
      </c>
      <c r="AC279" s="99">
        <v>800</v>
      </c>
      <c r="AD279" s="98"/>
      <c r="AE279" s="102">
        <f t="shared" si="409"/>
        <v>800</v>
      </c>
      <c r="AF279" s="99">
        <v>800</v>
      </c>
      <c r="AG279" s="98"/>
      <c r="AH279" s="102">
        <f t="shared" si="430"/>
        <v>1600</v>
      </c>
      <c r="AI279" s="99">
        <v>800</v>
      </c>
      <c r="AJ279" s="98">
        <v>4800</v>
      </c>
      <c r="AK279" s="102">
        <f t="shared" si="431"/>
        <v>-2400</v>
      </c>
      <c r="AL279" s="99">
        <v>800</v>
      </c>
      <c r="AM279" s="98"/>
      <c r="AN279" s="102">
        <f t="shared" si="432"/>
        <v>-1600</v>
      </c>
      <c r="AO279" s="99">
        <v>800</v>
      </c>
      <c r="AP279" s="113"/>
      <c r="AQ279" s="102">
        <f t="shared" si="433"/>
        <v>-800</v>
      </c>
      <c r="AR279" s="99">
        <v>800</v>
      </c>
      <c r="AS279" s="113"/>
      <c r="AT279" s="102">
        <f t="shared" si="434"/>
        <v>0</v>
      </c>
      <c r="AU279" s="99">
        <v>800</v>
      </c>
      <c r="AV279" s="113">
        <v>4800</v>
      </c>
      <c r="AW279" s="102">
        <f t="shared" si="435"/>
        <v>-4000</v>
      </c>
      <c r="AX279" s="99">
        <v>800</v>
      </c>
      <c r="AY279" s="113"/>
      <c r="AZ279" s="102">
        <f t="shared" si="436"/>
        <v>-3200</v>
      </c>
      <c r="BA279" s="99">
        <v>800</v>
      </c>
      <c r="BB279" s="113"/>
      <c r="BC279" s="102">
        <f t="shared" si="437"/>
        <v>-2400</v>
      </c>
      <c r="BD279" s="99">
        <v>800</v>
      </c>
      <c r="BE279" s="113"/>
      <c r="BF279" s="102">
        <f t="shared" si="438"/>
        <v>-1600</v>
      </c>
      <c r="BG279" s="99">
        <v>800</v>
      </c>
      <c r="BH279" s="113"/>
      <c r="BI279" s="102">
        <f t="shared" si="439"/>
        <v>-800</v>
      </c>
      <c r="BJ279" s="99">
        <v>800</v>
      </c>
      <c r="BK279" s="113"/>
      <c r="BL279" s="102">
        <f t="shared" si="440"/>
        <v>0</v>
      </c>
      <c r="BM279" s="99">
        <v>800</v>
      </c>
      <c r="BN279" s="113"/>
      <c r="BO279" s="102">
        <f t="shared" si="441"/>
        <v>800</v>
      </c>
      <c r="BP279" s="99">
        <v>800</v>
      </c>
      <c r="BQ279" s="113">
        <v>2400</v>
      </c>
      <c r="BR279" s="102">
        <f t="shared" ref="BR279:BR280" si="448">BO279+BP279-BQ279</f>
        <v>-800</v>
      </c>
      <c r="BS279" s="99">
        <v>800</v>
      </c>
      <c r="BT279" s="113"/>
      <c r="BU279" s="102">
        <f t="shared" ref="BU279:BU280" si="449">BR279+BS279-BT279</f>
        <v>0</v>
      </c>
      <c r="BV279" s="99">
        <v>800</v>
      </c>
      <c r="BW279" s="113">
        <v>2400</v>
      </c>
      <c r="BX279" s="102">
        <f t="shared" ref="BX279:BX280" si="450">BU279+BV279-BW279</f>
        <v>-1600</v>
      </c>
      <c r="BY279" s="99">
        <v>800</v>
      </c>
      <c r="BZ279" s="113"/>
      <c r="CA279" s="102">
        <f t="shared" ref="CA279:CA280" si="451">BX279+BY279-BZ279</f>
        <v>-800</v>
      </c>
      <c r="CB279" s="99">
        <v>800</v>
      </c>
      <c r="CC279" s="113">
        <v>2400</v>
      </c>
      <c r="CD279" s="102">
        <f t="shared" ref="CD279:CD280" si="452">CA279+CB279-CC279</f>
        <v>-2400</v>
      </c>
    </row>
    <row r="280" spans="1:82" ht="15" customHeight="1" x14ac:dyDescent="0.25">
      <c r="A280" s="41">
        <f>VLOOKUP(B280,справочник!$B$2:$E$322,4,FALSE)</f>
        <v>167</v>
      </c>
      <c r="B280" t="str">
        <f t="shared" si="405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429"/>
        <v>24</v>
      </c>
      <c r="I280" s="1">
        <f t="shared" si="447"/>
        <v>24000</v>
      </c>
      <c r="J280" s="17">
        <v>12000</v>
      </c>
      <c r="K280" s="17"/>
      <c r="L280" s="18">
        <f t="shared" si="404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406"/>
        <v>0</v>
      </c>
      <c r="Z280" s="96">
        <v>12</v>
      </c>
      <c r="AA280" s="96">
        <f t="shared" si="407"/>
        <v>9600</v>
      </c>
      <c r="AB280" s="96">
        <f t="shared" si="408"/>
        <v>21600</v>
      </c>
      <c r="AC280" s="99">
        <v>800</v>
      </c>
      <c r="AD280" s="98"/>
      <c r="AE280" s="102">
        <f t="shared" si="409"/>
        <v>22400</v>
      </c>
      <c r="AF280" s="99">
        <v>800</v>
      </c>
      <c r="AG280" s="98"/>
      <c r="AH280" s="102">
        <f t="shared" si="430"/>
        <v>23200</v>
      </c>
      <c r="AI280" s="99">
        <v>800</v>
      </c>
      <c r="AJ280" s="98"/>
      <c r="AK280" s="102">
        <f t="shared" si="431"/>
        <v>24000</v>
      </c>
      <c r="AL280" s="99">
        <v>800</v>
      </c>
      <c r="AM280" s="98"/>
      <c r="AN280" s="102">
        <f t="shared" si="432"/>
        <v>24800</v>
      </c>
      <c r="AO280" s="99">
        <v>800</v>
      </c>
      <c r="AP280" s="113"/>
      <c r="AQ280" s="102">
        <f t="shared" si="433"/>
        <v>25600</v>
      </c>
      <c r="AR280" s="99">
        <v>800</v>
      </c>
      <c r="AS280" s="113"/>
      <c r="AT280" s="102">
        <f t="shared" si="434"/>
        <v>26400</v>
      </c>
      <c r="AU280" s="99">
        <v>800</v>
      </c>
      <c r="AV280" s="113"/>
      <c r="AW280" s="102">
        <f t="shared" si="435"/>
        <v>27200</v>
      </c>
      <c r="AX280" s="99">
        <v>800</v>
      </c>
      <c r="AY280" s="113"/>
      <c r="AZ280" s="102">
        <f t="shared" si="436"/>
        <v>28000</v>
      </c>
      <c r="BA280" s="99">
        <v>800</v>
      </c>
      <c r="BB280" s="113"/>
      <c r="BC280" s="102">
        <f t="shared" si="437"/>
        <v>28800</v>
      </c>
      <c r="BD280" s="99">
        <v>800</v>
      </c>
      <c r="BE280" s="113"/>
      <c r="BF280" s="102">
        <f t="shared" si="438"/>
        <v>29600</v>
      </c>
      <c r="BG280" s="99">
        <v>800</v>
      </c>
      <c r="BH280" s="113"/>
      <c r="BI280" s="102">
        <f t="shared" si="439"/>
        <v>30400</v>
      </c>
      <c r="BJ280" s="99">
        <v>800</v>
      </c>
      <c r="BK280" s="113"/>
      <c r="BL280" s="102">
        <f t="shared" si="440"/>
        <v>31200</v>
      </c>
      <c r="BM280" s="99">
        <v>800</v>
      </c>
      <c r="BN280" s="113"/>
      <c r="BO280" s="102">
        <f t="shared" si="441"/>
        <v>32000</v>
      </c>
      <c r="BP280" s="99">
        <v>800</v>
      </c>
      <c r="BQ280" s="113"/>
      <c r="BR280" s="102">
        <f t="shared" si="448"/>
        <v>32800</v>
      </c>
      <c r="BS280" s="99">
        <v>800</v>
      </c>
      <c r="BT280" s="113"/>
      <c r="BU280" s="102">
        <f t="shared" si="449"/>
        <v>33600</v>
      </c>
      <c r="BV280" s="99">
        <v>800</v>
      </c>
      <c r="BW280" s="113"/>
      <c r="BX280" s="102">
        <f t="shared" si="450"/>
        <v>34400</v>
      </c>
      <c r="BY280" s="99">
        <v>800</v>
      </c>
      <c r="BZ280" s="113"/>
      <c r="CA280" s="102">
        <f t="shared" si="451"/>
        <v>35200</v>
      </c>
      <c r="CB280" s="99">
        <v>800</v>
      </c>
      <c r="CC280" s="113"/>
      <c r="CD280" s="102">
        <f t="shared" si="452"/>
        <v>36000</v>
      </c>
    </row>
    <row r="281" spans="1:82" ht="25.5" customHeight="1" x14ac:dyDescent="0.25">
      <c r="A281" s="41">
        <f>VLOOKUP(B281,справочник!$B$2:$E$322,4,FALSE)</f>
        <v>99</v>
      </c>
      <c r="B281" t="str">
        <f t="shared" si="405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429"/>
        <v>42</v>
      </c>
      <c r="I281" s="1">
        <f t="shared" si="447"/>
        <v>42000</v>
      </c>
      <c r="J281" s="17">
        <v>13000</v>
      </c>
      <c r="K281" s="17"/>
      <c r="L281" s="18">
        <f t="shared" si="404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406"/>
        <v>0</v>
      </c>
      <c r="Z281" s="96">
        <v>12</v>
      </c>
      <c r="AA281" s="96">
        <f t="shared" si="407"/>
        <v>9600</v>
      </c>
      <c r="AB281" s="96">
        <f t="shared" si="408"/>
        <v>38600</v>
      </c>
      <c r="AC281" s="99">
        <v>800</v>
      </c>
      <c r="AD281" s="98"/>
      <c r="AE281" s="102">
        <f t="shared" si="409"/>
        <v>39400</v>
      </c>
      <c r="AF281" s="99">
        <v>800</v>
      </c>
      <c r="AG281" s="98"/>
      <c r="AH281" s="102">
        <f t="shared" si="430"/>
        <v>40200</v>
      </c>
      <c r="AI281" s="99">
        <v>800</v>
      </c>
      <c r="AJ281" s="98"/>
      <c r="AK281" s="102">
        <f t="shared" si="431"/>
        <v>41000</v>
      </c>
      <c r="AL281" s="99">
        <v>800</v>
      </c>
      <c r="AM281" s="98"/>
      <c r="AN281" s="102">
        <f t="shared" si="432"/>
        <v>41800</v>
      </c>
      <c r="AO281" s="99">
        <v>800</v>
      </c>
      <c r="AP281" s="113"/>
      <c r="AQ281" s="102">
        <f t="shared" si="433"/>
        <v>42600</v>
      </c>
      <c r="AR281" s="99">
        <v>800</v>
      </c>
      <c r="AS281" s="113"/>
      <c r="AT281" s="102">
        <f t="shared" si="434"/>
        <v>43400</v>
      </c>
      <c r="AU281" s="99">
        <v>800</v>
      </c>
      <c r="AV281" s="113"/>
      <c r="AW281" s="102">
        <f t="shared" si="435"/>
        <v>44200</v>
      </c>
      <c r="AX281" s="99">
        <v>800</v>
      </c>
      <c r="AY281" s="113"/>
      <c r="AZ281" s="102">
        <f t="shared" si="436"/>
        <v>45000</v>
      </c>
      <c r="BA281" s="99">
        <v>800</v>
      </c>
      <c r="BB281" s="113"/>
      <c r="BC281" s="102">
        <f t="shared" si="437"/>
        <v>45800</v>
      </c>
      <c r="BD281" s="99">
        <v>800</v>
      </c>
      <c r="BE281" s="113"/>
      <c r="BF281" s="102">
        <f t="shared" si="438"/>
        <v>46600</v>
      </c>
      <c r="BG281" s="99">
        <v>800</v>
      </c>
      <c r="BH281" s="113"/>
      <c r="BI281" s="102">
        <f t="shared" si="439"/>
        <v>47400</v>
      </c>
      <c r="BJ281" s="99">
        <v>800</v>
      </c>
      <c r="BK281" s="113"/>
      <c r="BL281" s="102">
        <f t="shared" si="440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  <c r="BY281" s="99">
        <v>800</v>
      </c>
      <c r="BZ281" s="113"/>
      <c r="CA281" s="102">
        <f>BX281+BY281-BZ281</f>
        <v>52200</v>
      </c>
      <c r="CB281" s="99">
        <v>800</v>
      </c>
      <c r="CC281" s="113">
        <v>52400</v>
      </c>
      <c r="CD281" s="102">
        <f>CA281+CB281-CC281</f>
        <v>600</v>
      </c>
    </row>
    <row r="282" spans="1:82" ht="15" customHeight="1" x14ac:dyDescent="0.25">
      <c r="A282" s="41">
        <f>VLOOKUP(B282,справочник!$B$2:$E$322,4,FALSE)</f>
        <v>146</v>
      </c>
      <c r="B282" t="str">
        <f t="shared" si="405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429"/>
        <v>53</v>
      </c>
      <c r="I282" s="1">
        <f t="shared" si="447"/>
        <v>53000</v>
      </c>
      <c r="J282" s="17">
        <f>31000</f>
        <v>31000</v>
      </c>
      <c r="K282" s="17"/>
      <c r="L282" s="18">
        <f t="shared" si="404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406"/>
        <v>26000</v>
      </c>
      <c r="Z282" s="96">
        <v>12</v>
      </c>
      <c r="AA282" s="96">
        <f t="shared" si="407"/>
        <v>9600</v>
      </c>
      <c r="AB282" s="96">
        <f t="shared" si="408"/>
        <v>5600</v>
      </c>
      <c r="AC282" s="99">
        <v>800</v>
      </c>
      <c r="AD282" s="98"/>
      <c r="AE282" s="102">
        <f t="shared" si="409"/>
        <v>6400</v>
      </c>
      <c r="AF282" s="99">
        <v>800</v>
      </c>
      <c r="AG282" s="98"/>
      <c r="AH282" s="102">
        <f t="shared" si="430"/>
        <v>7200</v>
      </c>
      <c r="AI282" s="99">
        <v>800</v>
      </c>
      <c r="AJ282" s="98"/>
      <c r="AK282" s="102">
        <f t="shared" si="431"/>
        <v>8000</v>
      </c>
      <c r="AL282" s="99">
        <v>800</v>
      </c>
      <c r="AM282" s="98"/>
      <c r="AN282" s="102">
        <f t="shared" si="432"/>
        <v>8800</v>
      </c>
      <c r="AO282" s="99">
        <v>800</v>
      </c>
      <c r="AP282" s="113"/>
      <c r="AQ282" s="102">
        <f t="shared" si="433"/>
        <v>9600</v>
      </c>
      <c r="AR282" s="99">
        <v>800</v>
      </c>
      <c r="AS282" s="113"/>
      <c r="AT282" s="102">
        <f t="shared" si="434"/>
        <v>10400</v>
      </c>
      <c r="AU282" s="99">
        <v>800</v>
      </c>
      <c r="AV282" s="113"/>
      <c r="AW282" s="102">
        <f t="shared" si="435"/>
        <v>11200</v>
      </c>
      <c r="AX282" s="99">
        <v>800</v>
      </c>
      <c r="AY282" s="113">
        <v>10400</v>
      </c>
      <c r="AZ282" s="102">
        <f t="shared" si="436"/>
        <v>1600</v>
      </c>
      <c r="BA282" s="99">
        <v>800</v>
      </c>
      <c r="BB282" s="113"/>
      <c r="BC282" s="102">
        <f t="shared" si="437"/>
        <v>2400</v>
      </c>
      <c r="BD282" s="99">
        <v>800</v>
      </c>
      <c r="BE282" s="113"/>
      <c r="BF282" s="102">
        <f t="shared" si="438"/>
        <v>3200</v>
      </c>
      <c r="BG282" s="99">
        <v>800</v>
      </c>
      <c r="BH282" s="113"/>
      <c r="BI282" s="102">
        <f t="shared" si="439"/>
        <v>4000</v>
      </c>
      <c r="BJ282" s="99">
        <v>800</v>
      </c>
      <c r="BK282" s="113"/>
      <c r="BL282" s="102">
        <f t="shared" si="440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  <c r="BY282" s="99">
        <v>800</v>
      </c>
      <c r="BZ282" s="113"/>
      <c r="CA282" s="102">
        <f>BX282+BY282-BZ282</f>
        <v>8800</v>
      </c>
      <c r="CB282" s="99">
        <v>800</v>
      </c>
      <c r="CC282" s="113"/>
      <c r="CD282" s="102">
        <f>CA282+CB282-CC282</f>
        <v>9600</v>
      </c>
    </row>
    <row r="283" spans="1:82" ht="26.25" customHeight="1" x14ac:dyDescent="0.25">
      <c r="A283" s="41" t="e">
        <f>VLOOKUP(B283,справочник!$B$2:$E$322,4,FALSE)</f>
        <v>#N/A</v>
      </c>
      <c r="B283" t="str">
        <f t="shared" si="405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429"/>
        <v>41</v>
      </c>
      <c r="I283" s="1">
        <f t="shared" si="447"/>
        <v>41000</v>
      </c>
      <c r="J283" s="17">
        <v>32000</v>
      </c>
      <c r="K283" s="17"/>
      <c r="L283" s="18">
        <f t="shared" si="404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406"/>
        <v>19400</v>
      </c>
      <c r="Z283" s="96">
        <v>12</v>
      </c>
      <c r="AA283" s="96">
        <f t="shared" si="407"/>
        <v>9600</v>
      </c>
      <c r="AB283" s="96">
        <f t="shared" si="408"/>
        <v>-800</v>
      </c>
      <c r="AC283" s="99">
        <v>800</v>
      </c>
      <c r="AD283" s="98"/>
      <c r="AE283" s="102">
        <f t="shared" si="409"/>
        <v>0</v>
      </c>
      <c r="AF283" s="99">
        <v>800</v>
      </c>
      <c r="AG283" s="98"/>
      <c r="AH283" s="102">
        <f t="shared" si="430"/>
        <v>800</v>
      </c>
      <c r="AI283" s="99">
        <v>800</v>
      </c>
      <c r="AJ283" s="98">
        <v>1600</v>
      </c>
      <c r="AK283" s="102">
        <f t="shared" si="431"/>
        <v>0</v>
      </c>
      <c r="AL283" s="99">
        <v>800</v>
      </c>
      <c r="AM283" s="98">
        <v>800</v>
      </c>
      <c r="AN283" s="102">
        <f t="shared" si="432"/>
        <v>0</v>
      </c>
      <c r="AO283" s="99">
        <v>800</v>
      </c>
      <c r="AP283" s="113">
        <v>800</v>
      </c>
      <c r="AQ283" s="102">
        <f t="shared" si="433"/>
        <v>0</v>
      </c>
      <c r="AR283" s="99">
        <v>800</v>
      </c>
      <c r="AS283" s="113">
        <v>800</v>
      </c>
      <c r="AT283" s="102">
        <f t="shared" si="434"/>
        <v>0</v>
      </c>
      <c r="AU283" s="99">
        <v>800</v>
      </c>
      <c r="AV283" s="113">
        <v>800</v>
      </c>
      <c r="AW283" s="102">
        <f t="shared" si="435"/>
        <v>0</v>
      </c>
      <c r="AX283" s="99">
        <v>800</v>
      </c>
      <c r="AY283" s="113">
        <v>2000</v>
      </c>
      <c r="AZ283" s="102">
        <f t="shared" si="436"/>
        <v>-1200</v>
      </c>
      <c r="BA283" s="99">
        <v>800</v>
      </c>
      <c r="BB283" s="113"/>
      <c r="BC283" s="102">
        <f t="shared" si="437"/>
        <v>-400</v>
      </c>
      <c r="BD283" s="99">
        <v>800</v>
      </c>
      <c r="BE283" s="113"/>
      <c r="BF283" s="102">
        <f t="shared" si="438"/>
        <v>400</v>
      </c>
      <c r="BG283" s="99">
        <v>800</v>
      </c>
      <c r="BH283" s="113">
        <v>1200</v>
      </c>
      <c r="BI283" s="102">
        <f t="shared" si="439"/>
        <v>0</v>
      </c>
      <c r="BJ283" s="99">
        <v>800</v>
      </c>
      <c r="BK283" s="113"/>
      <c r="BL283" s="102">
        <f t="shared" si="440"/>
        <v>800</v>
      </c>
      <c r="BM283" s="99">
        <v>800</v>
      </c>
      <c r="BN283" s="113">
        <v>2400</v>
      </c>
      <c r="BO283" s="102">
        <f t="shared" si="441"/>
        <v>-800</v>
      </c>
      <c r="BP283" s="99">
        <v>800</v>
      </c>
      <c r="BQ283" s="113"/>
      <c r="BR283" s="102">
        <f t="shared" ref="BR283:BR284" si="453">BO283+BP283-BQ283</f>
        <v>0</v>
      </c>
      <c r="BS283" s="99">
        <v>800</v>
      </c>
      <c r="BT283" s="113"/>
      <c r="BU283" s="102">
        <f t="shared" ref="BU283:BU284" si="454">BR283+BS283-BT283</f>
        <v>800</v>
      </c>
      <c r="BV283" s="99">
        <v>800</v>
      </c>
      <c r="BW283" s="113"/>
      <c r="BX283" s="102">
        <f t="shared" ref="BX283:BX284" si="455">BU283+BV283-BW283</f>
        <v>1600</v>
      </c>
      <c r="BY283" s="99">
        <v>800</v>
      </c>
      <c r="BZ283" s="113"/>
      <c r="CA283" s="102">
        <f t="shared" ref="CA283:CA284" si="456">BX283+BY283-BZ283</f>
        <v>2400</v>
      </c>
      <c r="CB283" s="99">
        <v>800</v>
      </c>
      <c r="CC283" s="113">
        <v>3200</v>
      </c>
      <c r="CD283" s="102">
        <f t="shared" ref="CD283:CD284" si="457">CA283+CB283-CC283</f>
        <v>0</v>
      </c>
    </row>
    <row r="284" spans="1:82" ht="15" customHeight="1" x14ac:dyDescent="0.25">
      <c r="A284" s="41">
        <f>VLOOKUP(B284,справочник!$B$2:$E$322,4,FALSE)</f>
        <v>28</v>
      </c>
      <c r="B284" t="str">
        <f t="shared" si="405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429"/>
        <v>44</v>
      </c>
      <c r="I284" s="1">
        <f t="shared" si="447"/>
        <v>44000</v>
      </c>
      <c r="J284" s="17">
        <f>33000+8000</f>
        <v>41000</v>
      </c>
      <c r="K284" s="17"/>
      <c r="L284" s="18">
        <f t="shared" si="404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406"/>
        <v>12000</v>
      </c>
      <c r="Z284" s="96">
        <v>12</v>
      </c>
      <c r="AA284" s="96">
        <f t="shared" si="407"/>
        <v>9600</v>
      </c>
      <c r="AB284" s="96">
        <f t="shared" si="408"/>
        <v>600</v>
      </c>
      <c r="AC284" s="99">
        <v>800</v>
      </c>
      <c r="AD284" s="98"/>
      <c r="AE284" s="102">
        <f t="shared" si="409"/>
        <v>1400</v>
      </c>
      <c r="AF284" s="99">
        <v>800</v>
      </c>
      <c r="AG284" s="98"/>
      <c r="AH284" s="102">
        <f t="shared" si="430"/>
        <v>2200</v>
      </c>
      <c r="AI284" s="99">
        <v>800</v>
      </c>
      <c r="AJ284" s="98"/>
      <c r="AK284" s="102">
        <f t="shared" si="431"/>
        <v>3000</v>
      </c>
      <c r="AL284" s="99">
        <v>800</v>
      </c>
      <c r="AM284" s="98">
        <v>4800</v>
      </c>
      <c r="AN284" s="102">
        <f t="shared" si="432"/>
        <v>-1000</v>
      </c>
      <c r="AO284" s="99">
        <v>800</v>
      </c>
      <c r="AP284" s="113"/>
      <c r="AQ284" s="102">
        <f t="shared" si="433"/>
        <v>-200</v>
      </c>
      <c r="AR284" s="99">
        <v>800</v>
      </c>
      <c r="AS284" s="113"/>
      <c r="AT284" s="102">
        <f t="shared" si="434"/>
        <v>600</v>
      </c>
      <c r="AU284" s="99">
        <v>800</v>
      </c>
      <c r="AV284" s="113"/>
      <c r="AW284" s="102">
        <f t="shared" si="435"/>
        <v>1400</v>
      </c>
      <c r="AX284" s="99">
        <v>800</v>
      </c>
      <c r="AY284" s="113">
        <v>4800</v>
      </c>
      <c r="AZ284" s="102">
        <f t="shared" si="436"/>
        <v>-2600</v>
      </c>
      <c r="BA284" s="99">
        <v>800</v>
      </c>
      <c r="BB284" s="113"/>
      <c r="BC284" s="102">
        <f t="shared" si="437"/>
        <v>-1800</v>
      </c>
      <c r="BD284" s="99">
        <v>800</v>
      </c>
      <c r="BE284" s="113"/>
      <c r="BF284" s="102">
        <f t="shared" si="438"/>
        <v>-1000</v>
      </c>
      <c r="BG284" s="99">
        <v>800</v>
      </c>
      <c r="BH284" s="113"/>
      <c r="BI284" s="102">
        <f t="shared" si="439"/>
        <v>-200</v>
      </c>
      <c r="BJ284" s="99">
        <v>800</v>
      </c>
      <c r="BK284" s="113"/>
      <c r="BL284" s="102">
        <f t="shared" si="440"/>
        <v>600</v>
      </c>
      <c r="BM284" s="99">
        <v>800</v>
      </c>
      <c r="BN284" s="113"/>
      <c r="BO284" s="102">
        <f t="shared" si="441"/>
        <v>1400</v>
      </c>
      <c r="BP284" s="99">
        <v>800</v>
      </c>
      <c r="BQ284" s="113">
        <v>4800</v>
      </c>
      <c r="BR284" s="102">
        <f t="shared" si="453"/>
        <v>-2600</v>
      </c>
      <c r="BS284" s="99">
        <v>800</v>
      </c>
      <c r="BT284" s="113"/>
      <c r="BU284" s="102">
        <f t="shared" si="454"/>
        <v>-1800</v>
      </c>
      <c r="BV284" s="99">
        <v>800</v>
      </c>
      <c r="BW284" s="113"/>
      <c r="BX284" s="102">
        <f t="shared" si="455"/>
        <v>-1000</v>
      </c>
      <c r="BY284" s="99">
        <v>800</v>
      </c>
      <c r="BZ284" s="113"/>
      <c r="CA284" s="102">
        <f t="shared" si="456"/>
        <v>-200</v>
      </c>
      <c r="CB284" s="99">
        <v>800</v>
      </c>
      <c r="CC284" s="113"/>
      <c r="CD284" s="102">
        <f t="shared" si="457"/>
        <v>600</v>
      </c>
    </row>
    <row r="285" spans="1:82" s="80" customFormat="1" ht="38.25" x14ac:dyDescent="0.25">
      <c r="A285" s="103" t="e">
        <f>VLOOKUP(B285,справочник!$B$2:$E$322,4,FALSE)</f>
        <v>#N/A</v>
      </c>
      <c r="B285" s="80" t="str">
        <f t="shared" si="405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429"/>
        <v>36</v>
      </c>
      <c r="I285" s="5">
        <f t="shared" si="447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406"/>
        <v>0</v>
      </c>
      <c r="Z285" s="104">
        <v>0</v>
      </c>
      <c r="AA285" s="104">
        <f t="shared" si="407"/>
        <v>0</v>
      </c>
      <c r="AB285" s="104">
        <f t="shared" si="408"/>
        <v>5200</v>
      </c>
      <c r="AC285" s="104">
        <v>0</v>
      </c>
      <c r="AD285" s="105"/>
      <c r="AE285" s="106">
        <f t="shared" si="409"/>
        <v>5200</v>
      </c>
      <c r="AF285" s="104">
        <v>0</v>
      </c>
      <c r="AG285" s="105"/>
      <c r="AH285" s="106">
        <f t="shared" si="430"/>
        <v>5200</v>
      </c>
      <c r="AI285" s="104"/>
      <c r="AJ285" s="105"/>
      <c r="AK285" s="106">
        <f t="shared" si="431"/>
        <v>5200</v>
      </c>
      <c r="AL285" s="104"/>
      <c r="AM285" s="105"/>
      <c r="AN285" s="106">
        <f t="shared" si="432"/>
        <v>5200</v>
      </c>
      <c r="AO285" s="104"/>
      <c r="AP285" s="105"/>
      <c r="AQ285" s="106">
        <f t="shared" si="433"/>
        <v>5200</v>
      </c>
      <c r="AR285" s="104"/>
      <c r="AS285" s="105"/>
      <c r="AT285" s="106">
        <f t="shared" si="434"/>
        <v>5200</v>
      </c>
      <c r="AU285" s="104"/>
      <c r="AV285" s="105"/>
      <c r="AW285" s="106">
        <f t="shared" si="435"/>
        <v>5200</v>
      </c>
      <c r="AX285" s="104"/>
      <c r="AY285" s="105"/>
      <c r="AZ285" s="106">
        <f t="shared" si="436"/>
        <v>5200</v>
      </c>
      <c r="BA285" s="104"/>
      <c r="BB285" s="105"/>
      <c r="BC285" s="106">
        <f t="shared" si="437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  <c r="BY285" s="104"/>
      <c r="BZ285" s="105"/>
      <c r="CA285" s="133">
        <f>BX285+BY285-BZ285</f>
        <v>0</v>
      </c>
      <c r="CB285" s="104"/>
      <c r="CC285" s="105"/>
      <c r="CD285" s="133">
        <f>CA285+CB285-CC285</f>
        <v>0</v>
      </c>
    </row>
    <row r="286" spans="1:82" s="80" customFormat="1" ht="25.5" x14ac:dyDescent="0.25">
      <c r="A286" s="103" t="e">
        <f>VLOOKUP(B286,справочник!$B$2:$E$322,4,FALSE)</f>
        <v>#N/A</v>
      </c>
      <c r="B286" s="80" t="str">
        <f t="shared" si="405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447"/>
        <v>11000</v>
      </c>
      <c r="J286" s="20">
        <v>1000</v>
      </c>
      <c r="K286" s="20"/>
      <c r="L286" s="21">
        <f t="shared" si="404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406"/>
        <v>29000</v>
      </c>
      <c r="Z286" s="104">
        <v>12</v>
      </c>
      <c r="AA286" s="104">
        <f t="shared" si="407"/>
        <v>9600</v>
      </c>
      <c r="AB286" s="104">
        <f t="shared" si="408"/>
        <v>-9400</v>
      </c>
      <c r="AC286" s="104">
        <v>800</v>
      </c>
      <c r="AD286" s="105"/>
      <c r="AE286" s="183">
        <f>SUM(AB286:AB288)+SUM(AC286:AC288)-SUM(AD286:AD288)</f>
        <v>-600</v>
      </c>
      <c r="AF286" s="104">
        <v>800</v>
      </c>
      <c r="AG286" s="105"/>
      <c r="AH286" s="183">
        <f>SUM(AE286:AE288)+SUM(AF286:AF288)-SUM(AG286:AG288)</f>
        <v>200</v>
      </c>
      <c r="AI286" s="104">
        <v>800</v>
      </c>
      <c r="AJ286" s="105"/>
      <c r="AK286" s="183">
        <f>SUM(AH286:AH288)+SUM(AI286:AI288)-SUM(AJ286:AJ288)</f>
        <v>1000</v>
      </c>
      <c r="AL286" s="104">
        <v>800</v>
      </c>
      <c r="AM286" s="105"/>
      <c r="AN286" s="183">
        <f>SUM(AK286:AK288)+SUM(AL286:AL288)-SUM(AM286:AM288)</f>
        <v>1800</v>
      </c>
      <c r="AO286" s="104">
        <v>800</v>
      </c>
      <c r="AP286" s="105"/>
      <c r="AQ286" s="183">
        <f>SUM(AN286:AN288)+SUM(AO286:AO288)-SUM(AP286:AP288)</f>
        <v>2600</v>
      </c>
      <c r="AR286" s="104">
        <v>800</v>
      </c>
      <c r="AS286" s="105"/>
      <c r="AT286" s="183">
        <f>SUM(AQ286:AQ288)+SUM(AR286:AR288)-SUM(AS286:AS288)</f>
        <v>3400</v>
      </c>
      <c r="AU286" s="104">
        <v>800</v>
      </c>
      <c r="AV286" s="105"/>
      <c r="AW286" s="173">
        <f>SUM(AT286:AT288)+SUM(AU286:AU288)-SUM(AV286:AV288)</f>
        <v>4200</v>
      </c>
      <c r="AX286" s="104">
        <v>800</v>
      </c>
      <c r="AY286" s="105"/>
      <c r="AZ286" s="173">
        <f>SUM(AW286:AW288)+SUM(AX286:AX288)-SUM(AY286:AY288)</f>
        <v>5000</v>
      </c>
      <c r="BA286" s="104">
        <v>800</v>
      </c>
      <c r="BB286" s="105"/>
      <c r="BC286" s="173">
        <f>SUM(AZ286:AZ288)+SUM(BA286:BA288)-SUM(BB286:BB288)</f>
        <v>5800</v>
      </c>
      <c r="BD286" s="104">
        <v>800</v>
      </c>
      <c r="BE286" s="105"/>
      <c r="BF286" s="173">
        <f>SUM(BC286:BC288)+SUM(BD286:BD288)-SUM(BE286:BE288)</f>
        <v>6600</v>
      </c>
      <c r="BG286" s="104">
        <v>800</v>
      </c>
      <c r="BH286" s="105"/>
      <c r="BI286" s="173">
        <f>SUM(BF286:BF288)+SUM(BG286:BG288)-SUM(BH286:BH288)</f>
        <v>7400</v>
      </c>
      <c r="BJ286" s="104">
        <v>800</v>
      </c>
      <c r="BK286" s="105"/>
      <c r="BL286" s="173">
        <f>SUM(BI286:BI288)+SUM(BJ286:BJ288)-SUM(BK286:BK288)</f>
        <v>8200</v>
      </c>
      <c r="BM286" s="104">
        <v>800</v>
      </c>
      <c r="BN286" s="105"/>
      <c r="BO286" s="173">
        <f>SUM(BL286:BL288)+SUM(BM286:BM288)-SUM(BN286:BN288)</f>
        <v>9000</v>
      </c>
      <c r="BP286" s="104">
        <v>800</v>
      </c>
      <c r="BQ286" s="105"/>
      <c r="BR286" s="173">
        <f>SUM(BO286:BO288)+SUM(BP286:BP288)-SUM(BQ286:BQ288)</f>
        <v>9800</v>
      </c>
      <c r="BS286" s="104">
        <v>800</v>
      </c>
      <c r="BT286" s="105"/>
      <c r="BU286" s="173">
        <f>SUM(BR286:BR288)+SUM(BS286:BS288)-SUM(BT286:BT288)</f>
        <v>10600</v>
      </c>
      <c r="BV286" s="104">
        <v>800</v>
      </c>
      <c r="BW286" s="105"/>
      <c r="BX286" s="173">
        <f>SUM(BU286:BU288)+SUM(BV286:BV288)-SUM(BW286:BW288)</f>
        <v>11400</v>
      </c>
      <c r="BY286" s="104">
        <v>800</v>
      </c>
      <c r="BZ286" s="105"/>
      <c r="CA286" s="173">
        <f>SUM(BX286:BX288)+SUM(BY286:BY288)-SUM(BZ286:BZ288)</f>
        <v>12200</v>
      </c>
      <c r="CB286" s="104">
        <v>800</v>
      </c>
      <c r="CC286" s="105"/>
      <c r="CD286" s="173">
        <f>SUM(CA286:CA288)+SUM(CB286:CB288)-SUM(CC286:CC288)</f>
        <v>13000</v>
      </c>
    </row>
    <row r="287" spans="1:82" s="80" customFormat="1" ht="25.5" x14ac:dyDescent="0.25">
      <c r="A287" s="103" t="e">
        <f>VLOOKUP(B287,справочник!$B$2:$E$322,4,FALSE)</f>
        <v>#N/A</v>
      </c>
      <c r="B287" s="80" t="str">
        <f t="shared" si="405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447"/>
        <v>9000</v>
      </c>
      <c r="J287" s="20">
        <v>1000</v>
      </c>
      <c r="K287" s="20"/>
      <c r="L287" s="21">
        <f t="shared" si="404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406"/>
        <v>0</v>
      </c>
      <c r="Z287" s="104">
        <v>0</v>
      </c>
      <c r="AA287" s="104">
        <f t="shared" si="407"/>
        <v>0</v>
      </c>
      <c r="AB287" s="104">
        <f t="shared" si="408"/>
        <v>8000</v>
      </c>
      <c r="AC287" s="104">
        <v>0</v>
      </c>
      <c r="AD287" s="105"/>
      <c r="AE287" s="188"/>
      <c r="AF287" s="104">
        <v>0</v>
      </c>
      <c r="AG287" s="105"/>
      <c r="AH287" s="188"/>
      <c r="AI287" s="104">
        <v>0</v>
      </c>
      <c r="AJ287" s="105"/>
      <c r="AK287" s="188"/>
      <c r="AL287" s="104">
        <v>0</v>
      </c>
      <c r="AM287" s="105"/>
      <c r="AN287" s="188"/>
      <c r="AO287" s="104">
        <v>0</v>
      </c>
      <c r="AP287" s="105"/>
      <c r="AQ287" s="188"/>
      <c r="AR287" s="104">
        <v>0</v>
      </c>
      <c r="AS287" s="105"/>
      <c r="AT287" s="188"/>
      <c r="AU287" s="104">
        <v>0</v>
      </c>
      <c r="AV287" s="105"/>
      <c r="AW287" s="174"/>
      <c r="AX287" s="104">
        <v>0</v>
      </c>
      <c r="AY287" s="105"/>
      <c r="AZ287" s="174"/>
      <c r="BA287" s="104">
        <v>0</v>
      </c>
      <c r="BB287" s="105"/>
      <c r="BC287" s="174"/>
      <c r="BD287" s="104">
        <v>0</v>
      </c>
      <c r="BE287" s="105"/>
      <c r="BF287" s="174"/>
      <c r="BG287" s="104">
        <v>0</v>
      </c>
      <c r="BH287" s="105"/>
      <c r="BI287" s="174"/>
      <c r="BJ287" s="104">
        <v>0</v>
      </c>
      <c r="BK287" s="105"/>
      <c r="BL287" s="174"/>
      <c r="BM287" s="104">
        <v>0</v>
      </c>
      <c r="BN287" s="105"/>
      <c r="BO287" s="174"/>
      <c r="BP287" s="104">
        <v>0</v>
      </c>
      <c r="BQ287" s="105"/>
      <c r="BR287" s="174"/>
      <c r="BS287" s="104">
        <v>0</v>
      </c>
      <c r="BT287" s="105"/>
      <c r="BU287" s="174"/>
      <c r="BV287" s="104">
        <v>0</v>
      </c>
      <c r="BW287" s="105"/>
      <c r="BX287" s="174"/>
      <c r="BY287" s="104">
        <v>0</v>
      </c>
      <c r="BZ287" s="105"/>
      <c r="CA287" s="174"/>
      <c r="CB287" s="104">
        <v>0</v>
      </c>
      <c r="CC287" s="105"/>
      <c r="CD287" s="174"/>
    </row>
    <row r="288" spans="1:82" s="80" customFormat="1" ht="25.5" x14ac:dyDescent="0.25">
      <c r="A288" s="103" t="e">
        <f>VLOOKUP(B288,справочник!$B$2:$E$322,4,FALSE)</f>
        <v>#N/A</v>
      </c>
      <c r="B288" s="80" t="str">
        <f t="shared" si="405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447"/>
        <v>0</v>
      </c>
      <c r="J288" s="20"/>
      <c r="K288" s="20"/>
      <c r="L288" s="21">
        <f t="shared" si="404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406"/>
        <v>0</v>
      </c>
      <c r="Z288" s="104">
        <v>0</v>
      </c>
      <c r="AA288" s="104">
        <f t="shared" si="407"/>
        <v>0</v>
      </c>
      <c r="AB288" s="104">
        <f t="shared" si="408"/>
        <v>0</v>
      </c>
      <c r="AC288" s="104">
        <v>0</v>
      </c>
      <c r="AD288" s="105"/>
      <c r="AE288" s="184"/>
      <c r="AF288" s="104">
        <v>0</v>
      </c>
      <c r="AG288" s="105"/>
      <c r="AH288" s="184"/>
      <c r="AI288" s="104">
        <v>0</v>
      </c>
      <c r="AJ288" s="105"/>
      <c r="AK288" s="184"/>
      <c r="AL288" s="104">
        <v>0</v>
      </c>
      <c r="AM288" s="105"/>
      <c r="AN288" s="184"/>
      <c r="AO288" s="104">
        <v>0</v>
      </c>
      <c r="AP288" s="105"/>
      <c r="AQ288" s="184"/>
      <c r="AR288" s="104">
        <v>0</v>
      </c>
      <c r="AS288" s="105"/>
      <c r="AT288" s="184"/>
      <c r="AU288" s="104">
        <v>0</v>
      </c>
      <c r="AV288" s="105"/>
      <c r="AW288" s="175"/>
      <c r="AX288" s="104">
        <v>0</v>
      </c>
      <c r="AY288" s="105"/>
      <c r="AZ288" s="175"/>
      <c r="BA288" s="104">
        <v>0</v>
      </c>
      <c r="BB288" s="105"/>
      <c r="BC288" s="175"/>
      <c r="BD288" s="104">
        <v>0</v>
      </c>
      <c r="BE288" s="105"/>
      <c r="BF288" s="175"/>
      <c r="BG288" s="104">
        <v>0</v>
      </c>
      <c r="BH288" s="105"/>
      <c r="BI288" s="175"/>
      <c r="BJ288" s="104">
        <v>0</v>
      </c>
      <c r="BK288" s="105"/>
      <c r="BL288" s="175"/>
      <c r="BM288" s="104">
        <v>0</v>
      </c>
      <c r="BN288" s="105"/>
      <c r="BO288" s="175"/>
      <c r="BP288" s="104">
        <v>0</v>
      </c>
      <c r="BQ288" s="105"/>
      <c r="BR288" s="175"/>
      <c r="BS288" s="104">
        <v>0</v>
      </c>
      <c r="BT288" s="105"/>
      <c r="BU288" s="175"/>
      <c r="BV288" s="104">
        <v>0</v>
      </c>
      <c r="BW288" s="105"/>
      <c r="BX288" s="175"/>
      <c r="BY288" s="104">
        <v>0</v>
      </c>
      <c r="BZ288" s="105"/>
      <c r="CA288" s="175"/>
      <c r="CB288" s="104">
        <v>0</v>
      </c>
      <c r="CC288" s="105"/>
      <c r="CD288" s="175"/>
    </row>
    <row r="289" spans="1:82" x14ac:dyDescent="0.25">
      <c r="A289" s="41">
        <f>VLOOKUP(B289,справочник!$B$2:$E$322,4,FALSE)</f>
        <v>59</v>
      </c>
      <c r="B289" t="str">
        <f t="shared" si="405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458">INT(($H$325-G289)/30)</f>
        <v>50</v>
      </c>
      <c r="I289" s="1">
        <f t="shared" si="447"/>
        <v>50000</v>
      </c>
      <c r="J289" s="17">
        <f>1000+49000</f>
        <v>50000</v>
      </c>
      <c r="K289" s="17"/>
      <c r="L289" s="18">
        <f t="shared" si="404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406"/>
        <v>2400</v>
      </c>
      <c r="Z289" s="96">
        <v>12</v>
      </c>
      <c r="AA289" s="96">
        <f t="shared" si="407"/>
        <v>9600</v>
      </c>
      <c r="AB289" s="96">
        <f t="shared" si="408"/>
        <v>7200</v>
      </c>
      <c r="AC289" s="99">
        <v>800</v>
      </c>
      <c r="AD289" s="98"/>
      <c r="AE289" s="102">
        <f t="shared" si="409"/>
        <v>8000</v>
      </c>
      <c r="AF289" s="99">
        <v>800</v>
      </c>
      <c r="AG289" s="98"/>
      <c r="AH289" s="102">
        <f t="shared" ref="AH289:AH299" si="459">AE289+AF289-AG289</f>
        <v>8800</v>
      </c>
      <c r="AI289" s="99">
        <v>800</v>
      </c>
      <c r="AJ289" s="98"/>
      <c r="AK289" s="102">
        <f t="shared" ref="AK289:AK299" si="460">AH289+AI289-AJ289</f>
        <v>9600</v>
      </c>
      <c r="AL289" s="99">
        <v>800</v>
      </c>
      <c r="AM289" s="98">
        <v>16800</v>
      </c>
      <c r="AN289" s="102">
        <f t="shared" ref="AN289:AN299" si="461">AK289+AL289-AM289</f>
        <v>-6400</v>
      </c>
      <c r="AO289" s="99">
        <v>800</v>
      </c>
      <c r="AP289" s="113"/>
      <c r="AQ289" s="102">
        <f t="shared" ref="AQ289:AQ299" si="462">AN289+AO289-AP289</f>
        <v>-5600</v>
      </c>
      <c r="AR289" s="99">
        <v>800</v>
      </c>
      <c r="AS289" s="113"/>
      <c r="AT289" s="102">
        <f t="shared" ref="AT289:AT299" si="463">AQ289+AR289-AS289</f>
        <v>-4800</v>
      </c>
      <c r="AU289" s="99">
        <v>800</v>
      </c>
      <c r="AV289" s="113"/>
      <c r="AW289" s="102">
        <f t="shared" ref="AW289:AW299" si="464">AT289+AU289-AV289</f>
        <v>-4000</v>
      </c>
      <c r="AX289" s="99">
        <v>800</v>
      </c>
      <c r="AY289" s="113"/>
      <c r="AZ289" s="102">
        <f t="shared" ref="AZ289:AZ299" si="465">AW289+AX289-AY289</f>
        <v>-3200</v>
      </c>
      <c r="BA289" s="99">
        <v>800</v>
      </c>
      <c r="BB289" s="113"/>
      <c r="BC289" s="102">
        <f t="shared" ref="BC289:BC299" si="466">AZ289+BA289-BB289</f>
        <v>-2400</v>
      </c>
      <c r="BD289" s="99">
        <v>800</v>
      </c>
      <c r="BE289" s="113"/>
      <c r="BF289" s="102">
        <f t="shared" ref="BF289:BF299" si="467">BC289+BD289-BE289</f>
        <v>-1600</v>
      </c>
      <c r="BG289" s="99">
        <v>800</v>
      </c>
      <c r="BH289" s="113"/>
      <c r="BI289" s="102">
        <f t="shared" ref="BI289:BI299" si="468">BF289+BG289-BH289</f>
        <v>-800</v>
      </c>
      <c r="BJ289" s="99">
        <v>800</v>
      </c>
      <c r="BK289" s="113"/>
      <c r="BL289" s="102">
        <f t="shared" ref="BL289:BL299" si="469">BI289+BJ289-BK289</f>
        <v>0</v>
      </c>
      <c r="BM289" s="99">
        <v>800</v>
      </c>
      <c r="BN289" s="113"/>
      <c r="BO289" s="102">
        <f t="shared" ref="BO289:BO299" si="470">BL289+BM289-BN289</f>
        <v>800</v>
      </c>
      <c r="BP289" s="99">
        <v>800</v>
      </c>
      <c r="BQ289" s="113"/>
      <c r="BR289" s="102">
        <f t="shared" ref="BR289:BR299" si="471">BO289+BP289-BQ289</f>
        <v>1600</v>
      </c>
      <c r="BS289" s="99">
        <v>800</v>
      </c>
      <c r="BT289" s="113"/>
      <c r="BU289" s="102">
        <f t="shared" ref="BU289:BU299" si="472">BR289+BS289-BT289</f>
        <v>2400</v>
      </c>
      <c r="BV289" s="99">
        <v>800</v>
      </c>
      <c r="BW289" s="113">
        <v>4000</v>
      </c>
      <c r="BX289" s="102">
        <f t="shared" ref="BX289:BX299" si="473">BU289+BV289-BW289</f>
        <v>-800</v>
      </c>
      <c r="BY289" s="99">
        <v>800</v>
      </c>
      <c r="BZ289" s="113"/>
      <c r="CA289" s="102">
        <f t="shared" ref="CA289:CA299" si="474">BX289+BY289-BZ289</f>
        <v>0</v>
      </c>
      <c r="CB289" s="99">
        <v>800</v>
      </c>
      <c r="CC289" s="113">
        <v>24800</v>
      </c>
      <c r="CD289" s="102">
        <f t="shared" ref="CD289:CD299" si="475">CA289+CB289-CC289</f>
        <v>-24000</v>
      </c>
    </row>
    <row r="290" spans="1:82" x14ac:dyDescent="0.25">
      <c r="A290" s="41">
        <f>VLOOKUP(B290,справочник!$B$2:$E$322,4,FALSE)</f>
        <v>60</v>
      </c>
      <c r="B290" t="str">
        <f t="shared" si="405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458"/>
        <v>49</v>
      </c>
      <c r="I290" s="1">
        <f t="shared" si="447"/>
        <v>49000</v>
      </c>
      <c r="J290" s="17">
        <f>8000+54000</f>
        <v>62000</v>
      </c>
      <c r="K290" s="17"/>
      <c r="L290" s="18">
        <f t="shared" si="404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406"/>
        <v>0</v>
      </c>
      <c r="Z290" s="96">
        <v>12</v>
      </c>
      <c r="AA290" s="96">
        <f t="shared" si="407"/>
        <v>9600</v>
      </c>
      <c r="AB290" s="96">
        <f t="shared" si="408"/>
        <v>-3400</v>
      </c>
      <c r="AC290" s="99">
        <v>800</v>
      </c>
      <c r="AD290" s="98"/>
      <c r="AE290" s="102">
        <f t="shared" si="409"/>
        <v>-2600</v>
      </c>
      <c r="AF290" s="99">
        <v>800</v>
      </c>
      <c r="AG290" s="98"/>
      <c r="AH290" s="102">
        <f t="shared" si="459"/>
        <v>-1800</v>
      </c>
      <c r="AI290" s="99">
        <v>800</v>
      </c>
      <c r="AJ290" s="98"/>
      <c r="AK290" s="102">
        <f t="shared" si="460"/>
        <v>-1000</v>
      </c>
      <c r="AL290" s="99">
        <v>800</v>
      </c>
      <c r="AM290" s="98"/>
      <c r="AN290" s="102">
        <f t="shared" si="461"/>
        <v>-200</v>
      </c>
      <c r="AO290" s="99">
        <v>800</v>
      </c>
      <c r="AP290" s="113"/>
      <c r="AQ290" s="102">
        <f t="shared" si="462"/>
        <v>600</v>
      </c>
      <c r="AR290" s="99">
        <v>800</v>
      </c>
      <c r="AS290" s="113"/>
      <c r="AT290" s="102">
        <f t="shared" si="463"/>
        <v>1400</v>
      </c>
      <c r="AU290" s="99">
        <v>800</v>
      </c>
      <c r="AV290" s="113"/>
      <c r="AW290" s="102">
        <f t="shared" si="464"/>
        <v>2200</v>
      </c>
      <c r="AX290" s="99">
        <v>800</v>
      </c>
      <c r="AY290" s="113"/>
      <c r="AZ290" s="102">
        <f t="shared" si="465"/>
        <v>3000</v>
      </c>
      <c r="BA290" s="99">
        <v>800</v>
      </c>
      <c r="BB290" s="113"/>
      <c r="BC290" s="102">
        <f t="shared" si="466"/>
        <v>3800</v>
      </c>
      <c r="BD290" s="99">
        <v>800</v>
      </c>
      <c r="BE290" s="113"/>
      <c r="BF290" s="102">
        <f t="shared" si="467"/>
        <v>4600</v>
      </c>
      <c r="BG290" s="99">
        <v>800</v>
      </c>
      <c r="BH290" s="113"/>
      <c r="BI290" s="102">
        <f t="shared" si="468"/>
        <v>5400</v>
      </c>
      <c r="BJ290" s="99">
        <v>800</v>
      </c>
      <c r="BK290" s="113"/>
      <c r="BL290" s="102">
        <f t="shared" si="469"/>
        <v>6200</v>
      </c>
      <c r="BM290" s="99">
        <v>800</v>
      </c>
      <c r="BN290" s="113">
        <v>9600</v>
      </c>
      <c r="BO290" s="102">
        <f t="shared" si="470"/>
        <v>-2600</v>
      </c>
      <c r="BP290" s="99">
        <v>800</v>
      </c>
      <c r="BQ290" s="113"/>
      <c r="BR290" s="102">
        <f t="shared" si="471"/>
        <v>-1800</v>
      </c>
      <c r="BS290" s="99">
        <v>800</v>
      </c>
      <c r="BT290" s="113"/>
      <c r="BU290" s="102">
        <f t="shared" si="472"/>
        <v>-1000</v>
      </c>
      <c r="BV290" s="99">
        <v>800</v>
      </c>
      <c r="BW290" s="113"/>
      <c r="BX290" s="102">
        <f t="shared" si="473"/>
        <v>-200</v>
      </c>
      <c r="BY290" s="99">
        <v>800</v>
      </c>
      <c r="BZ290" s="113"/>
      <c r="CA290" s="102">
        <f t="shared" si="474"/>
        <v>600</v>
      </c>
      <c r="CB290" s="99">
        <v>800</v>
      </c>
      <c r="CC290" s="113">
        <v>25000</v>
      </c>
      <c r="CD290" s="102">
        <f t="shared" si="475"/>
        <v>-23600</v>
      </c>
    </row>
    <row r="291" spans="1:82" x14ac:dyDescent="0.25">
      <c r="A291" s="41">
        <f>VLOOKUP(B291,справочник!$B$2:$E$322,4,FALSE)</f>
        <v>248</v>
      </c>
      <c r="B291" t="str">
        <f t="shared" si="405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458"/>
        <v>24</v>
      </c>
      <c r="I291" s="1">
        <f t="shared" si="447"/>
        <v>24000</v>
      </c>
      <c r="J291" s="17">
        <v>21300</v>
      </c>
      <c r="K291" s="17"/>
      <c r="L291" s="18">
        <f t="shared" si="404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406"/>
        <v>12300</v>
      </c>
      <c r="Z291" s="96">
        <v>12</v>
      </c>
      <c r="AA291" s="96">
        <f t="shared" si="407"/>
        <v>9600</v>
      </c>
      <c r="AB291" s="96">
        <f t="shared" si="408"/>
        <v>0</v>
      </c>
      <c r="AC291" s="99">
        <v>800</v>
      </c>
      <c r="AD291" s="98"/>
      <c r="AE291" s="102">
        <f t="shared" si="409"/>
        <v>800</v>
      </c>
      <c r="AF291" s="99">
        <v>800</v>
      </c>
      <c r="AG291" s="98"/>
      <c r="AH291" s="102">
        <f t="shared" si="459"/>
        <v>1600</v>
      </c>
      <c r="AI291" s="99">
        <v>800</v>
      </c>
      <c r="AJ291" s="98"/>
      <c r="AK291" s="102">
        <f t="shared" si="460"/>
        <v>2400</v>
      </c>
      <c r="AL291" s="99">
        <v>800</v>
      </c>
      <c r="AM291" s="98"/>
      <c r="AN291" s="102">
        <f t="shared" si="461"/>
        <v>3200</v>
      </c>
      <c r="AO291" s="99">
        <v>800</v>
      </c>
      <c r="AP291" s="113"/>
      <c r="AQ291" s="102">
        <f t="shared" si="462"/>
        <v>4000</v>
      </c>
      <c r="AR291" s="99">
        <v>800</v>
      </c>
      <c r="AS291" s="113"/>
      <c r="AT291" s="102">
        <f t="shared" si="463"/>
        <v>4800</v>
      </c>
      <c r="AU291" s="99">
        <v>800</v>
      </c>
      <c r="AV291" s="113"/>
      <c r="AW291" s="102">
        <f t="shared" si="464"/>
        <v>5600</v>
      </c>
      <c r="AX291" s="99">
        <v>800</v>
      </c>
      <c r="AY291" s="113">
        <v>6400</v>
      </c>
      <c r="AZ291" s="102">
        <f t="shared" si="465"/>
        <v>0</v>
      </c>
      <c r="BA291" s="99">
        <v>800</v>
      </c>
      <c r="BB291" s="113"/>
      <c r="BC291" s="102">
        <f t="shared" si="466"/>
        <v>800</v>
      </c>
      <c r="BD291" s="99">
        <v>800</v>
      </c>
      <c r="BE291" s="113"/>
      <c r="BF291" s="102">
        <f t="shared" si="467"/>
        <v>1600</v>
      </c>
      <c r="BG291" s="99">
        <v>800</v>
      </c>
      <c r="BH291" s="113"/>
      <c r="BI291" s="102">
        <f t="shared" si="468"/>
        <v>2400</v>
      </c>
      <c r="BJ291" s="99">
        <v>800</v>
      </c>
      <c r="BK291" s="113">
        <v>3200</v>
      </c>
      <c r="BL291" s="102">
        <f t="shared" si="469"/>
        <v>0</v>
      </c>
      <c r="BM291" s="99">
        <v>800</v>
      </c>
      <c r="BN291" s="113"/>
      <c r="BO291" s="102">
        <f t="shared" si="470"/>
        <v>800</v>
      </c>
      <c r="BP291" s="99">
        <v>800</v>
      </c>
      <c r="BQ291" s="113"/>
      <c r="BR291" s="102">
        <f t="shared" si="471"/>
        <v>1600</v>
      </c>
      <c r="BS291" s="99">
        <v>800</v>
      </c>
      <c r="BT291" s="113">
        <v>4800</v>
      </c>
      <c r="BU291" s="102">
        <f t="shared" si="472"/>
        <v>-2400</v>
      </c>
      <c r="BV291" s="99">
        <v>800</v>
      </c>
      <c r="BW291" s="113"/>
      <c r="BX291" s="102">
        <f t="shared" si="473"/>
        <v>-1600</v>
      </c>
      <c r="BY291" s="99">
        <v>800</v>
      </c>
      <c r="BZ291" s="113"/>
      <c r="CA291" s="102">
        <f t="shared" si="474"/>
        <v>-800</v>
      </c>
      <c r="CB291" s="99">
        <v>800</v>
      </c>
      <c r="CC291" s="113"/>
      <c r="CD291" s="102">
        <f t="shared" si="475"/>
        <v>0</v>
      </c>
    </row>
    <row r="292" spans="1:82" x14ac:dyDescent="0.25">
      <c r="A292" s="41">
        <f>VLOOKUP(B292,справочник!$B$2:$E$322,4,FALSE)</f>
        <v>247</v>
      </c>
      <c r="B292" t="str">
        <f t="shared" si="405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458"/>
        <v>24</v>
      </c>
      <c r="I292" s="1">
        <f t="shared" si="447"/>
        <v>24000</v>
      </c>
      <c r="J292" s="17">
        <v>13000</v>
      </c>
      <c r="K292" s="17"/>
      <c r="L292" s="18">
        <f t="shared" si="404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406"/>
        <v>20000</v>
      </c>
      <c r="Z292" s="96">
        <v>12</v>
      </c>
      <c r="AA292" s="96">
        <f t="shared" si="407"/>
        <v>9600</v>
      </c>
      <c r="AB292" s="96">
        <f t="shared" si="408"/>
        <v>600</v>
      </c>
      <c r="AC292" s="99">
        <v>800</v>
      </c>
      <c r="AD292" s="98"/>
      <c r="AE292" s="102">
        <f t="shared" si="409"/>
        <v>1400</v>
      </c>
      <c r="AF292" s="99">
        <v>800</v>
      </c>
      <c r="AG292" s="98"/>
      <c r="AH292" s="102">
        <f t="shared" si="459"/>
        <v>2200</v>
      </c>
      <c r="AI292" s="99">
        <v>800</v>
      </c>
      <c r="AJ292" s="98"/>
      <c r="AK292" s="102">
        <f t="shared" si="460"/>
        <v>3000</v>
      </c>
      <c r="AL292" s="99">
        <v>800</v>
      </c>
      <c r="AM292" s="98"/>
      <c r="AN292" s="102">
        <f t="shared" si="461"/>
        <v>3800</v>
      </c>
      <c r="AO292" s="99">
        <v>800</v>
      </c>
      <c r="AP292" s="113"/>
      <c r="AQ292" s="102">
        <f t="shared" si="462"/>
        <v>4600</v>
      </c>
      <c r="AR292" s="99">
        <v>800</v>
      </c>
      <c r="AS292" s="113"/>
      <c r="AT292" s="102">
        <f t="shared" si="463"/>
        <v>5400</v>
      </c>
      <c r="AU292" s="99">
        <v>800</v>
      </c>
      <c r="AV292" s="113"/>
      <c r="AW292" s="102">
        <f t="shared" si="464"/>
        <v>6200</v>
      </c>
      <c r="AX292" s="99">
        <v>800</v>
      </c>
      <c r="AY292" s="113"/>
      <c r="AZ292" s="102">
        <f t="shared" si="465"/>
        <v>7000</v>
      </c>
      <c r="BA292" s="99">
        <v>800</v>
      </c>
      <c r="BB292" s="113"/>
      <c r="BC292" s="102">
        <f t="shared" si="466"/>
        <v>7800</v>
      </c>
      <c r="BD292" s="99">
        <v>800</v>
      </c>
      <c r="BE292" s="113"/>
      <c r="BF292" s="102">
        <f t="shared" si="467"/>
        <v>8600</v>
      </c>
      <c r="BG292" s="99">
        <v>800</v>
      </c>
      <c r="BH292" s="113"/>
      <c r="BI292" s="102">
        <f t="shared" si="468"/>
        <v>9400</v>
      </c>
      <c r="BJ292" s="99">
        <v>800</v>
      </c>
      <c r="BK292" s="113"/>
      <c r="BL292" s="102">
        <f t="shared" si="469"/>
        <v>10200</v>
      </c>
      <c r="BM292" s="99">
        <v>800</v>
      </c>
      <c r="BN292" s="113"/>
      <c r="BO292" s="102">
        <f t="shared" si="470"/>
        <v>11000</v>
      </c>
      <c r="BP292" s="99">
        <v>800</v>
      </c>
      <c r="BQ292" s="113"/>
      <c r="BR292" s="102">
        <f t="shared" si="471"/>
        <v>11800</v>
      </c>
      <c r="BS292" s="99">
        <v>800</v>
      </c>
      <c r="BT292" s="113"/>
      <c r="BU292" s="102">
        <f t="shared" si="472"/>
        <v>12600</v>
      </c>
      <c r="BV292" s="99">
        <v>800</v>
      </c>
      <c r="BW292" s="113"/>
      <c r="BX292" s="102">
        <f t="shared" si="473"/>
        <v>13400</v>
      </c>
      <c r="BY292" s="99">
        <v>800</v>
      </c>
      <c r="BZ292" s="113"/>
      <c r="CA292" s="102">
        <f t="shared" si="474"/>
        <v>14200</v>
      </c>
      <c r="CB292" s="99">
        <v>800</v>
      </c>
      <c r="CC292" s="113"/>
      <c r="CD292" s="102">
        <f t="shared" si="475"/>
        <v>15000</v>
      </c>
    </row>
    <row r="293" spans="1:82" x14ac:dyDescent="0.25">
      <c r="A293" s="41">
        <f>VLOOKUP(B293,справочник!$B$2:$E$322,4,FALSE)</f>
        <v>103</v>
      </c>
      <c r="B293" t="str">
        <f t="shared" si="405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458"/>
        <v>54</v>
      </c>
      <c r="I293" s="1">
        <f t="shared" si="447"/>
        <v>54000</v>
      </c>
      <c r="J293" s="17">
        <f>2000+45000</f>
        <v>47000</v>
      </c>
      <c r="K293" s="17"/>
      <c r="L293" s="18">
        <f t="shared" si="404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406"/>
        <v>18000</v>
      </c>
      <c r="Z293" s="96">
        <v>12</v>
      </c>
      <c r="AA293" s="96">
        <f t="shared" si="407"/>
        <v>9600</v>
      </c>
      <c r="AB293" s="96">
        <f t="shared" si="408"/>
        <v>-1400</v>
      </c>
      <c r="AC293" s="99">
        <v>800</v>
      </c>
      <c r="AD293" s="98"/>
      <c r="AE293" s="102">
        <f t="shared" si="409"/>
        <v>-600</v>
      </c>
      <c r="AF293" s="99">
        <v>800</v>
      </c>
      <c r="AG293" s="98"/>
      <c r="AH293" s="102">
        <f t="shared" si="459"/>
        <v>200</v>
      </c>
      <c r="AI293" s="99">
        <v>800</v>
      </c>
      <c r="AJ293" s="98"/>
      <c r="AK293" s="102">
        <f t="shared" si="460"/>
        <v>1000</v>
      </c>
      <c r="AL293" s="99">
        <v>800</v>
      </c>
      <c r="AM293" s="98"/>
      <c r="AN293" s="102">
        <f t="shared" si="461"/>
        <v>1800</v>
      </c>
      <c r="AO293" s="99">
        <v>800</v>
      </c>
      <c r="AP293" s="113">
        <v>775.55</v>
      </c>
      <c r="AQ293" s="102">
        <f t="shared" si="462"/>
        <v>1824.45</v>
      </c>
      <c r="AR293" s="99">
        <v>800</v>
      </c>
      <c r="AS293" s="113">
        <v>2400</v>
      </c>
      <c r="AT293" s="102">
        <f t="shared" si="463"/>
        <v>224.44999999999982</v>
      </c>
      <c r="AU293" s="99">
        <v>800</v>
      </c>
      <c r="AV293" s="113"/>
      <c r="AW293" s="102">
        <f t="shared" si="464"/>
        <v>1024.4499999999998</v>
      </c>
      <c r="AX293" s="99">
        <v>800</v>
      </c>
      <c r="AY293" s="113"/>
      <c r="AZ293" s="102">
        <f t="shared" si="465"/>
        <v>1824.4499999999998</v>
      </c>
      <c r="BA293" s="99">
        <v>800</v>
      </c>
      <c r="BB293" s="113"/>
      <c r="BC293" s="102">
        <f t="shared" si="466"/>
        <v>2624.45</v>
      </c>
      <c r="BD293" s="99">
        <v>800</v>
      </c>
      <c r="BE293" s="113"/>
      <c r="BF293" s="102">
        <f t="shared" si="467"/>
        <v>3424.45</v>
      </c>
      <c r="BG293" s="99">
        <v>800</v>
      </c>
      <c r="BH293" s="113">
        <v>5024.45</v>
      </c>
      <c r="BI293" s="102">
        <f t="shared" si="468"/>
        <v>-800</v>
      </c>
      <c r="BJ293" s="99">
        <v>800</v>
      </c>
      <c r="BK293" s="113"/>
      <c r="BL293" s="102">
        <f t="shared" si="469"/>
        <v>0</v>
      </c>
      <c r="BM293" s="99">
        <v>800</v>
      </c>
      <c r="BN293" s="113"/>
      <c r="BO293" s="102">
        <f t="shared" si="470"/>
        <v>800</v>
      </c>
      <c r="BP293" s="99">
        <v>800</v>
      </c>
      <c r="BQ293" s="113"/>
      <c r="BR293" s="102">
        <f t="shared" si="471"/>
        <v>1600</v>
      </c>
      <c r="BS293" s="99">
        <v>800</v>
      </c>
      <c r="BT293" s="113"/>
      <c r="BU293" s="102">
        <f t="shared" si="472"/>
        <v>2400</v>
      </c>
      <c r="BV293" s="99">
        <v>800</v>
      </c>
      <c r="BW293" s="113"/>
      <c r="BX293" s="102">
        <f t="shared" si="473"/>
        <v>3200</v>
      </c>
      <c r="BY293" s="99">
        <v>800</v>
      </c>
      <c r="BZ293" s="113">
        <v>4000</v>
      </c>
      <c r="CA293" s="102">
        <f t="shared" si="474"/>
        <v>0</v>
      </c>
      <c r="CB293" s="99">
        <v>800</v>
      </c>
      <c r="CC293" s="113"/>
      <c r="CD293" s="102">
        <f t="shared" si="475"/>
        <v>800</v>
      </c>
    </row>
    <row r="294" spans="1:82" ht="25.5" customHeight="1" x14ac:dyDescent="0.25">
      <c r="A294" s="41">
        <f>VLOOKUP(B294,справочник!$B$2:$E$322,4,FALSE)</f>
        <v>275</v>
      </c>
      <c r="B294" t="str">
        <f t="shared" si="405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458"/>
        <v>12</v>
      </c>
      <c r="I294" s="1">
        <f t="shared" si="447"/>
        <v>12000</v>
      </c>
      <c r="J294" s="17"/>
      <c r="K294" s="17"/>
      <c r="L294" s="18">
        <f t="shared" si="404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406"/>
        <v>20000</v>
      </c>
      <c r="Z294" s="96">
        <v>12</v>
      </c>
      <c r="AA294" s="96">
        <f t="shared" si="407"/>
        <v>9600</v>
      </c>
      <c r="AB294" s="96">
        <f t="shared" si="408"/>
        <v>1600</v>
      </c>
      <c r="AC294" s="99">
        <v>800</v>
      </c>
      <c r="AD294" s="97">
        <v>1600</v>
      </c>
      <c r="AE294" s="102">
        <f t="shared" si="409"/>
        <v>800</v>
      </c>
      <c r="AF294" s="99">
        <v>800</v>
      </c>
      <c r="AG294" s="97">
        <v>800</v>
      </c>
      <c r="AH294" s="102">
        <f t="shared" si="459"/>
        <v>800</v>
      </c>
      <c r="AI294" s="99">
        <v>800</v>
      </c>
      <c r="AJ294" s="97">
        <v>800</v>
      </c>
      <c r="AK294" s="102">
        <f t="shared" si="460"/>
        <v>800</v>
      </c>
      <c r="AL294" s="99">
        <v>800</v>
      </c>
      <c r="AM294" s="97">
        <v>800</v>
      </c>
      <c r="AN294" s="102">
        <f t="shared" si="461"/>
        <v>800</v>
      </c>
      <c r="AO294" s="99">
        <v>800</v>
      </c>
      <c r="AP294" s="97">
        <v>800</v>
      </c>
      <c r="AQ294" s="102">
        <f t="shared" si="462"/>
        <v>800</v>
      </c>
      <c r="AR294" s="99">
        <v>800</v>
      </c>
      <c r="AS294" s="97"/>
      <c r="AT294" s="102">
        <f t="shared" si="463"/>
        <v>1600</v>
      </c>
      <c r="AU294" s="99">
        <v>800</v>
      </c>
      <c r="AV294" s="97">
        <v>1600</v>
      </c>
      <c r="AW294" s="102">
        <f t="shared" si="464"/>
        <v>800</v>
      </c>
      <c r="AX294" s="99">
        <v>800</v>
      </c>
      <c r="AY294" s="97"/>
      <c r="AZ294" s="102">
        <f t="shared" si="465"/>
        <v>1600</v>
      </c>
      <c r="BA294" s="99">
        <v>800</v>
      </c>
      <c r="BB294" s="97"/>
      <c r="BC294" s="102">
        <f t="shared" si="466"/>
        <v>2400</v>
      </c>
      <c r="BD294" s="99">
        <v>800</v>
      </c>
      <c r="BE294" s="97"/>
      <c r="BF294" s="102">
        <f t="shared" si="467"/>
        <v>3200</v>
      </c>
      <c r="BG294" s="99">
        <v>800</v>
      </c>
      <c r="BH294" s="97"/>
      <c r="BI294" s="102">
        <f t="shared" si="468"/>
        <v>4000</v>
      </c>
      <c r="BJ294" s="99">
        <v>800</v>
      </c>
      <c r="BK294" s="97"/>
      <c r="BL294" s="102">
        <f t="shared" si="469"/>
        <v>4800</v>
      </c>
      <c r="BM294" s="99">
        <v>800</v>
      </c>
      <c r="BN294" s="97"/>
      <c r="BO294" s="102">
        <f t="shared" si="470"/>
        <v>5600</v>
      </c>
      <c r="BP294" s="99">
        <v>800</v>
      </c>
      <c r="BQ294" s="97">
        <v>6400</v>
      </c>
      <c r="BR294" s="102">
        <f t="shared" si="471"/>
        <v>0</v>
      </c>
      <c r="BS294" s="99">
        <v>800</v>
      </c>
      <c r="BT294" s="97"/>
      <c r="BU294" s="102">
        <f t="shared" si="472"/>
        <v>800</v>
      </c>
      <c r="BV294" s="99">
        <v>800</v>
      </c>
      <c r="BW294" s="97"/>
      <c r="BX294" s="102">
        <f t="shared" si="473"/>
        <v>1600</v>
      </c>
      <c r="BY294" s="99">
        <v>800</v>
      </c>
      <c r="BZ294" s="97"/>
      <c r="CA294" s="102">
        <f t="shared" si="474"/>
        <v>2400</v>
      </c>
      <c r="CB294" s="99">
        <v>800</v>
      </c>
      <c r="CC294" s="97">
        <v>3200</v>
      </c>
      <c r="CD294" s="102">
        <f t="shared" si="475"/>
        <v>0</v>
      </c>
    </row>
    <row r="295" spans="1:82" x14ac:dyDescent="0.25">
      <c r="A295" s="41">
        <f>VLOOKUP(B295,справочник!$B$2:$E$322,4,FALSE)</f>
        <v>22</v>
      </c>
      <c r="B295" t="str">
        <f t="shared" si="405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458"/>
        <v>42</v>
      </c>
      <c r="I295" s="1">
        <f t="shared" si="447"/>
        <v>42000</v>
      </c>
      <c r="J295" s="17">
        <f>34000+6000</f>
        <v>40000</v>
      </c>
      <c r="K295" s="17"/>
      <c r="L295" s="18">
        <f t="shared" si="404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406"/>
        <v>10000</v>
      </c>
      <c r="Z295" s="96">
        <v>12</v>
      </c>
      <c r="AA295" s="96">
        <f t="shared" si="407"/>
        <v>9600</v>
      </c>
      <c r="AB295" s="96">
        <f t="shared" si="408"/>
        <v>1600</v>
      </c>
      <c r="AC295" s="99">
        <v>800</v>
      </c>
      <c r="AD295" s="98">
        <v>4000</v>
      </c>
      <c r="AE295" s="102">
        <f t="shared" si="409"/>
        <v>-1600</v>
      </c>
      <c r="AF295" s="99">
        <v>800</v>
      </c>
      <c r="AG295" s="98"/>
      <c r="AH295" s="102">
        <f t="shared" si="459"/>
        <v>-800</v>
      </c>
      <c r="AI295" s="99">
        <v>800</v>
      </c>
      <c r="AJ295" s="98"/>
      <c r="AK295" s="102">
        <f t="shared" si="460"/>
        <v>0</v>
      </c>
      <c r="AL295" s="99">
        <v>800</v>
      </c>
      <c r="AM295" s="98"/>
      <c r="AN295" s="102">
        <f t="shared" si="461"/>
        <v>800</v>
      </c>
      <c r="AO295" s="99">
        <v>800</v>
      </c>
      <c r="AP295" s="113"/>
      <c r="AQ295" s="102">
        <f t="shared" si="462"/>
        <v>1600</v>
      </c>
      <c r="AR295" s="99">
        <v>800</v>
      </c>
      <c r="AS295" s="113">
        <v>5000</v>
      </c>
      <c r="AT295" s="102">
        <f t="shared" si="463"/>
        <v>-2600</v>
      </c>
      <c r="AU295" s="99">
        <v>800</v>
      </c>
      <c r="AV295" s="113"/>
      <c r="AW295" s="102">
        <f t="shared" si="464"/>
        <v>-1800</v>
      </c>
      <c r="AX295" s="99">
        <v>800</v>
      </c>
      <c r="AY295" s="113"/>
      <c r="AZ295" s="102">
        <f t="shared" si="465"/>
        <v>-1000</v>
      </c>
      <c r="BA295" s="99">
        <v>800</v>
      </c>
      <c r="BB295" s="113"/>
      <c r="BC295" s="102">
        <f t="shared" si="466"/>
        <v>-200</v>
      </c>
      <c r="BD295" s="99">
        <v>800</v>
      </c>
      <c r="BE295" s="113"/>
      <c r="BF295" s="102">
        <f t="shared" si="467"/>
        <v>600</v>
      </c>
      <c r="BG295" s="99">
        <v>800</v>
      </c>
      <c r="BH295" s="113"/>
      <c r="BI295" s="102">
        <f t="shared" si="468"/>
        <v>1400</v>
      </c>
      <c r="BJ295" s="99">
        <v>800</v>
      </c>
      <c r="BK295" s="113"/>
      <c r="BL295" s="102">
        <f t="shared" si="469"/>
        <v>2200</v>
      </c>
      <c r="BM295" s="99">
        <v>800</v>
      </c>
      <c r="BN295" s="113"/>
      <c r="BO295" s="102">
        <f t="shared" si="470"/>
        <v>3000</v>
      </c>
      <c r="BP295" s="99">
        <v>800</v>
      </c>
      <c r="BQ295" s="113"/>
      <c r="BR295" s="102">
        <f t="shared" si="471"/>
        <v>3800</v>
      </c>
      <c r="BS295" s="99">
        <v>800</v>
      </c>
      <c r="BT295" s="113"/>
      <c r="BU295" s="102">
        <f t="shared" si="472"/>
        <v>4600</v>
      </c>
      <c r="BV295" s="99">
        <v>800</v>
      </c>
      <c r="BW295" s="113"/>
      <c r="BX295" s="102">
        <f t="shared" si="473"/>
        <v>5400</v>
      </c>
      <c r="BY295" s="99">
        <v>800</v>
      </c>
      <c r="BZ295" s="113"/>
      <c r="CA295" s="102">
        <f t="shared" si="474"/>
        <v>6200</v>
      </c>
      <c r="CB295" s="99">
        <v>800</v>
      </c>
      <c r="CC295" s="113"/>
      <c r="CD295" s="102">
        <f t="shared" si="475"/>
        <v>7000</v>
      </c>
    </row>
    <row r="296" spans="1:82" x14ac:dyDescent="0.25">
      <c r="A296" s="41">
        <f>VLOOKUP(B296,справочник!$B$2:$E$322,4,FALSE)</f>
        <v>20</v>
      </c>
      <c r="B296" t="str">
        <f t="shared" si="405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458"/>
        <v>29</v>
      </c>
      <c r="I296" s="1">
        <f t="shared" si="447"/>
        <v>29000</v>
      </c>
      <c r="J296" s="17">
        <v>12000</v>
      </c>
      <c r="K296" s="17"/>
      <c r="L296" s="18">
        <f t="shared" si="404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406"/>
        <v>0</v>
      </c>
      <c r="Z296" s="96">
        <v>12</v>
      </c>
      <c r="AA296" s="96">
        <f t="shared" si="407"/>
        <v>9600</v>
      </c>
      <c r="AB296" s="96">
        <f t="shared" si="408"/>
        <v>26600</v>
      </c>
      <c r="AC296" s="99">
        <v>800</v>
      </c>
      <c r="AD296" s="98"/>
      <c r="AE296" s="102">
        <f t="shared" si="409"/>
        <v>27400</v>
      </c>
      <c r="AF296" s="99">
        <v>800</v>
      </c>
      <c r="AG296" s="98"/>
      <c r="AH296" s="102">
        <f t="shared" si="459"/>
        <v>28200</v>
      </c>
      <c r="AI296" s="99">
        <v>800</v>
      </c>
      <c r="AJ296" s="98"/>
      <c r="AK296" s="102">
        <f t="shared" si="460"/>
        <v>29000</v>
      </c>
      <c r="AL296" s="99">
        <v>800</v>
      </c>
      <c r="AM296" s="98"/>
      <c r="AN296" s="102">
        <f t="shared" si="461"/>
        <v>29800</v>
      </c>
      <c r="AO296" s="99">
        <v>800</v>
      </c>
      <c r="AP296" s="113"/>
      <c r="AQ296" s="102">
        <f t="shared" si="462"/>
        <v>30600</v>
      </c>
      <c r="AR296" s="99">
        <v>800</v>
      </c>
      <c r="AS296" s="113"/>
      <c r="AT296" s="102">
        <f t="shared" si="463"/>
        <v>31400</v>
      </c>
      <c r="AU296" s="99">
        <v>800</v>
      </c>
      <c r="AV296" s="113"/>
      <c r="AW296" s="102">
        <f t="shared" si="464"/>
        <v>32200</v>
      </c>
      <c r="AX296" s="99">
        <v>800</v>
      </c>
      <c r="AY296" s="113"/>
      <c r="AZ296" s="102">
        <f t="shared" si="465"/>
        <v>33000</v>
      </c>
      <c r="BA296" s="99">
        <v>800</v>
      </c>
      <c r="BB296" s="113"/>
      <c r="BC296" s="102">
        <f t="shared" si="466"/>
        <v>33800</v>
      </c>
      <c r="BD296" s="99">
        <v>800</v>
      </c>
      <c r="BE296" s="113"/>
      <c r="BF296" s="102">
        <f t="shared" si="467"/>
        <v>34600</v>
      </c>
      <c r="BG296" s="99">
        <v>800</v>
      </c>
      <c r="BH296" s="113"/>
      <c r="BI296" s="102">
        <f t="shared" si="468"/>
        <v>35400</v>
      </c>
      <c r="BJ296" s="99">
        <v>800</v>
      </c>
      <c r="BK296" s="113"/>
      <c r="BL296" s="102">
        <f t="shared" si="469"/>
        <v>36200</v>
      </c>
      <c r="BM296" s="99">
        <v>800</v>
      </c>
      <c r="BN296" s="113"/>
      <c r="BO296" s="102">
        <f t="shared" si="470"/>
        <v>37000</v>
      </c>
      <c r="BP296" s="99">
        <v>800</v>
      </c>
      <c r="BQ296" s="113"/>
      <c r="BR296" s="102">
        <f t="shared" si="471"/>
        <v>37800</v>
      </c>
      <c r="BS296" s="99">
        <v>800</v>
      </c>
      <c r="BT296" s="113"/>
      <c r="BU296" s="102">
        <f t="shared" si="472"/>
        <v>38600</v>
      </c>
      <c r="BV296" s="99">
        <v>800</v>
      </c>
      <c r="BW296" s="113"/>
      <c r="BX296" s="102">
        <f t="shared" si="473"/>
        <v>39400</v>
      </c>
      <c r="BY296" s="99">
        <v>800</v>
      </c>
      <c r="BZ296" s="113">
        <v>37800</v>
      </c>
      <c r="CA296" s="102">
        <f t="shared" si="474"/>
        <v>2400</v>
      </c>
      <c r="CB296" s="99">
        <v>800</v>
      </c>
      <c r="CC296" s="113"/>
      <c r="CD296" s="102">
        <f t="shared" si="475"/>
        <v>3200</v>
      </c>
    </row>
    <row r="297" spans="1:82" x14ac:dyDescent="0.25">
      <c r="A297" s="41">
        <f>VLOOKUP(B297,справочник!$B$2:$E$322,4,FALSE)</f>
        <v>233</v>
      </c>
      <c r="B297" t="str">
        <f t="shared" si="405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458"/>
        <v>32</v>
      </c>
      <c r="I297" s="1">
        <f t="shared" si="447"/>
        <v>32000</v>
      </c>
      <c r="J297" s="17">
        <v>29000</v>
      </c>
      <c r="K297" s="17"/>
      <c r="L297" s="18">
        <f t="shared" si="404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406"/>
        <v>11000</v>
      </c>
      <c r="Z297" s="96">
        <v>12</v>
      </c>
      <c r="AA297" s="96">
        <f t="shared" si="407"/>
        <v>9600</v>
      </c>
      <c r="AB297" s="96">
        <f t="shared" si="408"/>
        <v>1600</v>
      </c>
      <c r="AC297" s="99">
        <v>800</v>
      </c>
      <c r="AD297" s="98"/>
      <c r="AE297" s="102">
        <f t="shared" si="409"/>
        <v>2400</v>
      </c>
      <c r="AF297" s="99">
        <v>800</v>
      </c>
      <c r="AG297" s="98"/>
      <c r="AH297" s="102">
        <f t="shared" si="459"/>
        <v>3200</v>
      </c>
      <c r="AI297" s="99">
        <v>800</v>
      </c>
      <c r="AJ297" s="98">
        <v>4000</v>
      </c>
      <c r="AK297" s="102">
        <f t="shared" si="460"/>
        <v>0</v>
      </c>
      <c r="AL297" s="99">
        <v>800</v>
      </c>
      <c r="AM297" s="98"/>
      <c r="AN297" s="102">
        <f t="shared" si="461"/>
        <v>800</v>
      </c>
      <c r="AO297" s="99">
        <v>800</v>
      </c>
      <c r="AP297" s="113"/>
      <c r="AQ297" s="102">
        <f t="shared" si="462"/>
        <v>1600</v>
      </c>
      <c r="AR297" s="99">
        <v>800</v>
      </c>
      <c r="AS297" s="113"/>
      <c r="AT297" s="102">
        <f t="shared" si="463"/>
        <v>2400</v>
      </c>
      <c r="AU297" s="99">
        <v>800</v>
      </c>
      <c r="AV297" s="113">
        <v>3800</v>
      </c>
      <c r="AW297" s="102">
        <f t="shared" si="464"/>
        <v>-600</v>
      </c>
      <c r="AX297" s="99">
        <v>800</v>
      </c>
      <c r="AY297" s="113"/>
      <c r="AZ297" s="102">
        <f t="shared" si="465"/>
        <v>200</v>
      </c>
      <c r="BA297" s="99">
        <v>800</v>
      </c>
      <c r="BB297" s="113"/>
      <c r="BC297" s="102">
        <f t="shared" si="466"/>
        <v>1000</v>
      </c>
      <c r="BD297" s="99">
        <v>800</v>
      </c>
      <c r="BE297" s="113"/>
      <c r="BF297" s="102">
        <f t="shared" si="467"/>
        <v>1800</v>
      </c>
      <c r="BG297" s="99">
        <v>800</v>
      </c>
      <c r="BH297" s="113">
        <v>3200</v>
      </c>
      <c r="BI297" s="102">
        <f t="shared" si="468"/>
        <v>-600</v>
      </c>
      <c r="BJ297" s="99">
        <v>800</v>
      </c>
      <c r="BK297" s="113"/>
      <c r="BL297" s="102">
        <f t="shared" si="469"/>
        <v>200</v>
      </c>
      <c r="BM297" s="99">
        <v>800</v>
      </c>
      <c r="BN297" s="113"/>
      <c r="BO297" s="102">
        <f t="shared" si="470"/>
        <v>1000</v>
      </c>
      <c r="BP297" s="99">
        <v>800</v>
      </c>
      <c r="BQ297" s="113">
        <v>1600</v>
      </c>
      <c r="BR297" s="102">
        <f t="shared" si="471"/>
        <v>200</v>
      </c>
      <c r="BS297" s="99">
        <v>800</v>
      </c>
      <c r="BT297" s="113"/>
      <c r="BU297" s="102">
        <f t="shared" si="472"/>
        <v>1000</v>
      </c>
      <c r="BV297" s="99">
        <v>800</v>
      </c>
      <c r="BW297" s="113">
        <v>6400</v>
      </c>
      <c r="BX297" s="102">
        <f t="shared" si="473"/>
        <v>-4600</v>
      </c>
      <c r="BY297" s="99">
        <v>800</v>
      </c>
      <c r="BZ297" s="113"/>
      <c r="CA297" s="102">
        <f t="shared" si="474"/>
        <v>-3800</v>
      </c>
      <c r="CB297" s="99">
        <v>800</v>
      </c>
      <c r="CC297" s="113"/>
      <c r="CD297" s="102">
        <f t="shared" si="475"/>
        <v>-3000</v>
      </c>
    </row>
    <row r="298" spans="1:82" x14ac:dyDescent="0.25">
      <c r="A298" s="41">
        <f>VLOOKUP(B298,справочник!$B$2:$E$322,4,FALSE)</f>
        <v>256</v>
      </c>
      <c r="B298" t="str">
        <f t="shared" si="405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458"/>
        <v>45</v>
      </c>
      <c r="I298" s="1">
        <f t="shared" si="447"/>
        <v>45000</v>
      </c>
      <c r="J298" s="17">
        <f>32000+7000</f>
        <v>39000</v>
      </c>
      <c r="K298" s="17">
        <v>8000</v>
      </c>
      <c r="L298" s="18">
        <f t="shared" si="404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406"/>
        <v>0</v>
      </c>
      <c r="Z298" s="96">
        <v>12</v>
      </c>
      <c r="AA298" s="96">
        <f t="shared" si="407"/>
        <v>9600</v>
      </c>
      <c r="AB298" s="96">
        <f t="shared" si="408"/>
        <v>7600</v>
      </c>
      <c r="AC298" s="99">
        <v>800</v>
      </c>
      <c r="AD298" s="98"/>
      <c r="AE298" s="102">
        <f t="shared" si="409"/>
        <v>8400</v>
      </c>
      <c r="AF298" s="99">
        <v>800</v>
      </c>
      <c r="AG298" s="98"/>
      <c r="AH298" s="102">
        <f t="shared" si="459"/>
        <v>9200</v>
      </c>
      <c r="AI298" s="99">
        <v>800</v>
      </c>
      <c r="AJ298" s="98"/>
      <c r="AK298" s="102">
        <f t="shared" si="460"/>
        <v>10000</v>
      </c>
      <c r="AL298" s="99">
        <v>800</v>
      </c>
      <c r="AM298" s="98"/>
      <c r="AN298" s="102">
        <f t="shared" si="461"/>
        <v>10800</v>
      </c>
      <c r="AO298" s="99">
        <v>800</v>
      </c>
      <c r="AP298" s="113"/>
      <c r="AQ298" s="102">
        <f t="shared" si="462"/>
        <v>11600</v>
      </c>
      <c r="AR298" s="99">
        <v>800</v>
      </c>
      <c r="AS298" s="113"/>
      <c r="AT298" s="102">
        <f t="shared" si="463"/>
        <v>12400</v>
      </c>
      <c r="AU298" s="99">
        <v>800</v>
      </c>
      <c r="AV298" s="113"/>
      <c r="AW298" s="102">
        <f t="shared" si="464"/>
        <v>13200</v>
      </c>
      <c r="AX298" s="99">
        <v>800</v>
      </c>
      <c r="AY298" s="113"/>
      <c r="AZ298" s="102">
        <f t="shared" si="465"/>
        <v>14000</v>
      </c>
      <c r="BA298" s="99">
        <v>800</v>
      </c>
      <c r="BB298" s="113"/>
      <c r="BC298" s="102">
        <f t="shared" si="466"/>
        <v>14800</v>
      </c>
      <c r="BD298" s="99">
        <v>800</v>
      </c>
      <c r="BE298" s="113"/>
      <c r="BF298" s="102">
        <f t="shared" si="467"/>
        <v>15600</v>
      </c>
      <c r="BG298" s="99">
        <v>800</v>
      </c>
      <c r="BH298" s="113"/>
      <c r="BI298" s="102">
        <f t="shared" si="468"/>
        <v>16400</v>
      </c>
      <c r="BJ298" s="99">
        <v>800</v>
      </c>
      <c r="BK298" s="113"/>
      <c r="BL298" s="102">
        <f t="shared" si="469"/>
        <v>17200</v>
      </c>
      <c r="BM298" s="99">
        <v>800</v>
      </c>
      <c r="BN298" s="113"/>
      <c r="BO298" s="102">
        <f t="shared" si="470"/>
        <v>18000</v>
      </c>
      <c r="BP298" s="99">
        <v>800</v>
      </c>
      <c r="BQ298" s="113"/>
      <c r="BR298" s="102">
        <f t="shared" si="471"/>
        <v>18800</v>
      </c>
      <c r="BS298" s="99">
        <v>800</v>
      </c>
      <c r="BT298" s="113"/>
      <c r="BU298" s="102">
        <f t="shared" si="472"/>
        <v>19600</v>
      </c>
      <c r="BV298" s="99">
        <v>800</v>
      </c>
      <c r="BW298" s="113"/>
      <c r="BX298" s="102">
        <f t="shared" si="473"/>
        <v>20400</v>
      </c>
      <c r="BY298" s="99">
        <v>800</v>
      </c>
      <c r="BZ298" s="113"/>
      <c r="CA298" s="102">
        <f t="shared" si="474"/>
        <v>21200</v>
      </c>
      <c r="CB298" s="99">
        <v>800</v>
      </c>
      <c r="CC298" s="113"/>
      <c r="CD298" s="102">
        <f t="shared" si="475"/>
        <v>22000</v>
      </c>
    </row>
    <row r="299" spans="1:82" s="80" customFormat="1" ht="25.5" customHeight="1" x14ac:dyDescent="0.25">
      <c r="A299" s="103">
        <f>VLOOKUP(B299,справочник!$B$2:$E$322,4,FALSE)</f>
        <v>113</v>
      </c>
      <c r="B299" s="80" t="str">
        <f t="shared" si="405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447"/>
        <v>41000</v>
      </c>
      <c r="J299" s="20">
        <v>41000</v>
      </c>
      <c r="K299" s="20"/>
      <c r="L299" s="21">
        <f t="shared" si="404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407"/>
        <v>0</v>
      </c>
      <c r="AB299" s="104">
        <f t="shared" si="408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459"/>
        <v>0</v>
      </c>
      <c r="AI299" s="104">
        <v>0</v>
      </c>
      <c r="AJ299" s="105"/>
      <c r="AK299" s="106">
        <f t="shared" si="460"/>
        <v>0</v>
      </c>
      <c r="AL299" s="104">
        <v>0</v>
      </c>
      <c r="AM299" s="105"/>
      <c r="AN299" s="106">
        <f t="shared" si="461"/>
        <v>0</v>
      </c>
      <c r="AO299" s="104">
        <v>0</v>
      </c>
      <c r="AP299" s="105"/>
      <c r="AQ299" s="106">
        <f t="shared" si="462"/>
        <v>0</v>
      </c>
      <c r="AR299" s="104">
        <v>0</v>
      </c>
      <c r="AS299" s="105"/>
      <c r="AT299" s="106">
        <f t="shared" si="463"/>
        <v>0</v>
      </c>
      <c r="AU299" s="104">
        <v>0</v>
      </c>
      <c r="AV299" s="105"/>
      <c r="AW299" s="119">
        <f t="shared" si="464"/>
        <v>0</v>
      </c>
      <c r="AX299" s="104">
        <v>0</v>
      </c>
      <c r="AY299" s="105"/>
      <c r="AZ299" s="119">
        <f t="shared" si="465"/>
        <v>0</v>
      </c>
      <c r="BA299" s="104">
        <v>0</v>
      </c>
      <c r="BB299" s="105"/>
      <c r="BC299" s="119">
        <f t="shared" si="466"/>
        <v>0</v>
      </c>
      <c r="BD299" s="104">
        <v>0</v>
      </c>
      <c r="BE299" s="105"/>
      <c r="BF299" s="119">
        <f t="shared" si="467"/>
        <v>0</v>
      </c>
      <c r="BG299" s="104">
        <v>0</v>
      </c>
      <c r="BH299" s="105"/>
      <c r="BI299" s="119">
        <f t="shared" si="468"/>
        <v>0</v>
      </c>
      <c r="BJ299" s="104">
        <v>0</v>
      </c>
      <c r="BK299" s="105"/>
      <c r="BL299" s="119">
        <f t="shared" si="469"/>
        <v>0</v>
      </c>
      <c r="BM299" s="104">
        <v>0</v>
      </c>
      <c r="BN299" s="105"/>
      <c r="BO299" s="119">
        <f t="shared" si="470"/>
        <v>0</v>
      </c>
      <c r="BP299" s="104">
        <v>0</v>
      </c>
      <c r="BQ299" s="105"/>
      <c r="BR299" s="119">
        <f t="shared" si="471"/>
        <v>0</v>
      </c>
      <c r="BS299" s="104">
        <v>0</v>
      </c>
      <c r="BT299" s="105"/>
      <c r="BU299" s="119">
        <f t="shared" si="472"/>
        <v>0</v>
      </c>
      <c r="BV299" s="104">
        <v>0</v>
      </c>
      <c r="BW299" s="105"/>
      <c r="BX299" s="119">
        <f t="shared" si="473"/>
        <v>0</v>
      </c>
      <c r="BY299" s="104">
        <v>0</v>
      </c>
      <c r="BZ299" s="105"/>
      <c r="CA299" s="119">
        <f t="shared" si="474"/>
        <v>0</v>
      </c>
      <c r="CB299" s="104">
        <v>0</v>
      </c>
      <c r="CC299" s="105"/>
      <c r="CD299" s="119">
        <f t="shared" si="475"/>
        <v>0</v>
      </c>
    </row>
    <row r="300" spans="1:82" s="80" customFormat="1" ht="25.5" x14ac:dyDescent="0.25">
      <c r="A300" s="103">
        <f>VLOOKUP(B300,справочник!$B$2:$E$322,4,FALSE)</f>
        <v>113</v>
      </c>
      <c r="B300" s="80" t="str">
        <f t="shared" si="405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447"/>
        <v>11000</v>
      </c>
      <c r="J300" s="20">
        <v>10000</v>
      </c>
      <c r="K300" s="20"/>
      <c r="L300" s="21">
        <f t="shared" si="404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406"/>
        <v>0</v>
      </c>
      <c r="Z300" s="104">
        <v>0</v>
      </c>
      <c r="AA300" s="104">
        <f t="shared" si="407"/>
        <v>0</v>
      </c>
      <c r="AB300" s="104">
        <f t="shared" si="408"/>
        <v>1000</v>
      </c>
      <c r="AC300" s="104">
        <v>0</v>
      </c>
      <c r="AD300" s="105"/>
      <c r="AE300" s="171">
        <f>SUM(AB300:AB301)+SUM(AC300:AC301)-SUM(AD300:AD301)</f>
        <v>-2600</v>
      </c>
      <c r="AF300" s="104">
        <v>0</v>
      </c>
      <c r="AG300" s="105"/>
      <c r="AH300" s="171">
        <f>SUM(AE300:AE301)+SUM(AF300:AF301)-SUM(AG300:AG301)</f>
        <v>-4800</v>
      </c>
      <c r="AI300" s="104">
        <v>0</v>
      </c>
      <c r="AJ300" s="105"/>
      <c r="AK300" s="171">
        <f>SUM(AH300:AH301)+SUM(AI300:AI301)-SUM(AJ300:AJ301)</f>
        <v>-4000</v>
      </c>
      <c r="AL300" s="104">
        <v>0</v>
      </c>
      <c r="AM300" s="105"/>
      <c r="AN300" s="171">
        <f>SUM(AK300:AK301)+SUM(AL300:AL301)-SUM(AM300:AM301)</f>
        <v>-6200</v>
      </c>
      <c r="AO300" s="104">
        <v>0</v>
      </c>
      <c r="AP300" s="105"/>
      <c r="AQ300" s="171">
        <f>SUM(AN300:AN301)+SUM(AO300:AO301)-SUM(AP300:AP301)</f>
        <v>-5400</v>
      </c>
      <c r="AR300" s="104">
        <v>0</v>
      </c>
      <c r="AS300" s="105"/>
      <c r="AT300" s="171">
        <f>SUM(AQ300:AQ301)+SUM(AR300:AR301)-SUM(AS300:AS301)</f>
        <v>-4600</v>
      </c>
      <c r="AU300" s="104">
        <v>0</v>
      </c>
      <c r="AV300" s="105"/>
      <c r="AW300" s="176">
        <f>SUM(AT300:AT301)+SUM(AU300:AU301)-SUM(AV300:AV301)</f>
        <v>-6800</v>
      </c>
      <c r="AX300" s="104">
        <v>0</v>
      </c>
      <c r="AY300" s="105"/>
      <c r="AZ300" s="176">
        <f>SUM(AW300:AW301)+SUM(AX300:AX301)-SUM(AY300:AY301)</f>
        <v>-6000</v>
      </c>
      <c r="BA300" s="104">
        <v>0</v>
      </c>
      <c r="BB300" s="105"/>
      <c r="BC300" s="176">
        <f>SUM(AZ300:AZ301)+SUM(BA300:BA301)-SUM(BB300:BB301)</f>
        <v>-5200</v>
      </c>
      <c r="BD300" s="104">
        <v>0</v>
      </c>
      <c r="BE300" s="105"/>
      <c r="BF300" s="176">
        <f>SUM(BC300:BC301)+SUM(BD300:BD301)-SUM(BE300:BE301)</f>
        <v>-4400</v>
      </c>
      <c r="BG300" s="104">
        <v>0</v>
      </c>
      <c r="BH300" s="105"/>
      <c r="BI300" s="176">
        <f>SUM(BF300:BF301)+SUM(BG300:BG301)-SUM(BH300:BH301)</f>
        <v>-3600</v>
      </c>
      <c r="BJ300" s="104">
        <v>0</v>
      </c>
      <c r="BK300" s="105"/>
      <c r="BL300" s="176">
        <f>SUM(BI300:BI301)+SUM(BJ300:BJ301)-SUM(BK300:BK301)</f>
        <v>-2800</v>
      </c>
      <c r="BM300" s="104">
        <v>0</v>
      </c>
      <c r="BN300" s="105"/>
      <c r="BO300" s="176">
        <f>SUM(BL300:BL301)+SUM(BM300:BM301)-SUM(BN300:BN301)</f>
        <v>-2000</v>
      </c>
      <c r="BP300" s="104">
        <v>0</v>
      </c>
      <c r="BQ300" s="105">
        <v>600</v>
      </c>
      <c r="BR300" s="176">
        <f>SUM(BO300:BO301)+SUM(BP300:BP301)-SUM(BQ300:BQ301)</f>
        <v>-1800</v>
      </c>
      <c r="BS300" s="104">
        <v>0</v>
      </c>
      <c r="BT300" s="105"/>
      <c r="BU300" s="176">
        <f>SUM(BR300:BR301)+SUM(BS300:BS301)-SUM(BT300:BT301)</f>
        <v>-1000</v>
      </c>
      <c r="BV300" s="104">
        <v>0</v>
      </c>
      <c r="BW300" s="105"/>
      <c r="BX300" s="176">
        <f>SUM(BU300:BU301)+SUM(BV300:BV301)-SUM(BW300:BW301)</f>
        <v>-2600</v>
      </c>
      <c r="BY300" s="104">
        <v>0</v>
      </c>
      <c r="BZ300" s="105"/>
      <c r="CA300" s="176">
        <f>SUM(BX300:BX301)+SUM(BY300:BY301)-SUM(BZ300:BZ301)</f>
        <v>-1800</v>
      </c>
      <c r="CB300" s="104">
        <v>0</v>
      </c>
      <c r="CC300" s="105"/>
      <c r="CD300" s="176">
        <f>SUM(CA300:CA301)+SUM(CB300:CB301)-SUM(CC300:CC301)</f>
        <v>-1000</v>
      </c>
    </row>
    <row r="301" spans="1:82" s="80" customFormat="1" ht="25.5" x14ac:dyDescent="0.25">
      <c r="A301" s="103">
        <f>VLOOKUP(B301,справочник!$B$2:$E$322,4,FALSE)</f>
        <v>113</v>
      </c>
      <c r="B301" s="80" t="str">
        <f t="shared" si="405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447"/>
        <v>11000</v>
      </c>
      <c r="J301" s="20">
        <v>10000</v>
      </c>
      <c r="K301" s="20"/>
      <c r="L301" s="21">
        <f t="shared" si="404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72"/>
      <c r="AF301" s="104">
        <v>800</v>
      </c>
      <c r="AG301" s="105">
        <v>3000</v>
      </c>
      <c r="AH301" s="172"/>
      <c r="AI301" s="104">
        <v>800</v>
      </c>
      <c r="AJ301" s="105"/>
      <c r="AK301" s="172"/>
      <c r="AL301" s="104">
        <v>800</v>
      </c>
      <c r="AM301" s="105">
        <v>3000</v>
      </c>
      <c r="AN301" s="172"/>
      <c r="AO301" s="104">
        <v>800</v>
      </c>
      <c r="AP301" s="105"/>
      <c r="AQ301" s="172"/>
      <c r="AR301" s="104">
        <v>800</v>
      </c>
      <c r="AS301" s="105"/>
      <c r="AT301" s="172"/>
      <c r="AU301" s="104">
        <v>800</v>
      </c>
      <c r="AV301" s="105">
        <v>3000</v>
      </c>
      <c r="AW301" s="177"/>
      <c r="AX301" s="104">
        <v>800</v>
      </c>
      <c r="AY301" s="105"/>
      <c r="AZ301" s="177"/>
      <c r="BA301" s="104">
        <v>800</v>
      </c>
      <c r="BB301" s="105"/>
      <c r="BC301" s="177"/>
      <c r="BD301" s="104">
        <v>800</v>
      </c>
      <c r="BE301" s="105"/>
      <c r="BF301" s="177"/>
      <c r="BG301" s="104">
        <v>800</v>
      </c>
      <c r="BH301" s="105"/>
      <c r="BI301" s="177"/>
      <c r="BJ301" s="104">
        <v>800</v>
      </c>
      <c r="BK301" s="105"/>
      <c r="BL301" s="177"/>
      <c r="BM301" s="104">
        <v>800</v>
      </c>
      <c r="BN301" s="105"/>
      <c r="BO301" s="177"/>
      <c r="BP301" s="104">
        <v>800</v>
      </c>
      <c r="BQ301" s="105"/>
      <c r="BR301" s="177"/>
      <c r="BS301" s="104">
        <v>800</v>
      </c>
      <c r="BT301" s="105"/>
      <c r="BU301" s="177"/>
      <c r="BV301" s="104">
        <v>800</v>
      </c>
      <c r="BW301" s="105">
        <v>2400</v>
      </c>
      <c r="BX301" s="177"/>
      <c r="BY301" s="104">
        <v>800</v>
      </c>
      <c r="BZ301" s="105"/>
      <c r="CA301" s="177"/>
      <c r="CB301" s="104">
        <v>800</v>
      </c>
      <c r="CC301" s="105"/>
      <c r="CD301" s="177"/>
    </row>
    <row r="302" spans="1:82" ht="25.5" customHeight="1" x14ac:dyDescent="0.25">
      <c r="A302" s="41">
        <f>VLOOKUP(B302,справочник!$B$2:$E$322,4,FALSE)</f>
        <v>180</v>
      </c>
      <c r="B302" t="str">
        <f t="shared" si="405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476">INT(($H$325-G302)/30)</f>
        <v>19</v>
      </c>
      <c r="I302" s="1">
        <f t="shared" si="447"/>
        <v>19000</v>
      </c>
      <c r="J302" s="17">
        <v>19000</v>
      </c>
      <c r="K302" s="17"/>
      <c r="L302" s="18">
        <f t="shared" si="404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406"/>
        <v>4800</v>
      </c>
      <c r="Z302" s="96">
        <v>12</v>
      </c>
      <c r="AA302" s="96">
        <f t="shared" si="407"/>
        <v>9600</v>
      </c>
      <c r="AB302" s="96">
        <f t="shared" si="408"/>
        <v>4800</v>
      </c>
      <c r="AC302" s="99">
        <v>800</v>
      </c>
      <c r="AD302" s="98"/>
      <c r="AE302" s="102">
        <f t="shared" si="409"/>
        <v>5600</v>
      </c>
      <c r="AF302" s="99">
        <v>800</v>
      </c>
      <c r="AG302" s="98"/>
      <c r="AH302" s="102">
        <f t="shared" ref="AH302:AH306" si="477">AE302+AF302-AG302</f>
        <v>6400</v>
      </c>
      <c r="AI302" s="99">
        <v>800</v>
      </c>
      <c r="AJ302" s="98"/>
      <c r="AK302" s="102">
        <f t="shared" ref="AK302:AK306" si="478">AH302+AI302-AJ302</f>
        <v>7200</v>
      </c>
      <c r="AL302" s="99">
        <v>800</v>
      </c>
      <c r="AM302" s="98"/>
      <c r="AN302" s="102">
        <f t="shared" ref="AN302:AN306" si="479">AK302+AL302-AM302</f>
        <v>8000</v>
      </c>
      <c r="AO302" s="99">
        <v>800</v>
      </c>
      <c r="AP302" s="113">
        <v>14400</v>
      </c>
      <c r="AQ302" s="102">
        <f t="shared" ref="AQ302:AQ306" si="480">AN302+AO302-AP302</f>
        <v>-5600</v>
      </c>
      <c r="AR302" s="99">
        <v>800</v>
      </c>
      <c r="AS302" s="113"/>
      <c r="AT302" s="102">
        <f t="shared" ref="AT302:AT306" si="481">AQ302+AR302-AS302</f>
        <v>-4800</v>
      </c>
      <c r="AU302" s="99">
        <v>800</v>
      </c>
      <c r="AV302" s="113"/>
      <c r="AW302" s="102">
        <f t="shared" ref="AW302:AW306" si="482">AT302+AU302-AV302</f>
        <v>-4000</v>
      </c>
      <c r="AX302" s="99">
        <v>800</v>
      </c>
      <c r="AY302" s="113"/>
      <c r="AZ302" s="102">
        <f t="shared" ref="AZ302:AZ306" si="483">AW302+AX302-AY302</f>
        <v>-3200</v>
      </c>
      <c r="BA302" s="99">
        <v>800</v>
      </c>
      <c r="BB302" s="113"/>
      <c r="BC302" s="102">
        <f t="shared" ref="BC302:BC306" si="484">AZ302+BA302-BB302</f>
        <v>-2400</v>
      </c>
      <c r="BD302" s="99">
        <v>800</v>
      </c>
      <c r="BE302" s="113"/>
      <c r="BF302" s="102">
        <f t="shared" ref="BF302:BF306" si="485">BC302+BD302-BE302</f>
        <v>-1600</v>
      </c>
      <c r="BG302" s="99">
        <v>800</v>
      </c>
      <c r="BH302" s="113"/>
      <c r="BI302" s="102">
        <f t="shared" ref="BI302:BI306" si="486">BF302+BG302-BH302</f>
        <v>-800</v>
      </c>
      <c r="BJ302" s="99">
        <v>800</v>
      </c>
      <c r="BK302" s="113"/>
      <c r="BL302" s="102">
        <f t="shared" ref="BL302:BL306" si="487">BI302+BJ302-BK302</f>
        <v>0</v>
      </c>
      <c r="BM302" s="99">
        <v>800</v>
      </c>
      <c r="BN302" s="113"/>
      <c r="BO302" s="102">
        <f t="shared" ref="BO302:BO306" si="488">BL302+BM302-BN302</f>
        <v>800</v>
      </c>
      <c r="BP302" s="99">
        <v>800</v>
      </c>
      <c r="BQ302" s="113"/>
      <c r="BR302" s="102">
        <f t="shared" ref="BR302:BR306" si="489">BO302+BP302-BQ302</f>
        <v>1600</v>
      </c>
      <c r="BS302" s="99">
        <v>800</v>
      </c>
      <c r="BT302" s="113"/>
      <c r="BU302" s="102">
        <f t="shared" ref="BU302:BU306" si="490">BR302+BS302-BT302</f>
        <v>2400</v>
      </c>
      <c r="BV302" s="99">
        <v>800</v>
      </c>
      <c r="BW302" s="113"/>
      <c r="BX302" s="102">
        <f t="shared" ref="BX302:BX306" si="491">BU302+BV302-BW302</f>
        <v>3200</v>
      </c>
      <c r="BY302" s="99">
        <v>800</v>
      </c>
      <c r="BZ302" s="113"/>
      <c r="CA302" s="102">
        <f t="shared" ref="CA302:CA306" si="492">BX302+BY302-BZ302</f>
        <v>4000</v>
      </c>
      <c r="CB302" s="99">
        <v>800</v>
      </c>
      <c r="CC302" s="113"/>
      <c r="CD302" s="102">
        <f t="shared" ref="CD302:CD306" si="493">CA302+CB302-CC302</f>
        <v>4800</v>
      </c>
    </row>
    <row r="303" spans="1:82" x14ac:dyDescent="0.25">
      <c r="A303" s="41" t="e">
        <f>VLOOKUP(B303,справочник!$B$2:$E$322,4,FALSE)</f>
        <v>#N/A</v>
      </c>
      <c r="B303" t="str">
        <f t="shared" si="405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476"/>
        <v>20</v>
      </c>
      <c r="I303" s="1">
        <f t="shared" si="447"/>
        <v>20000</v>
      </c>
      <c r="J303" s="17">
        <v>11000</v>
      </c>
      <c r="K303" s="17"/>
      <c r="L303" s="18">
        <f t="shared" si="404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406"/>
        <v>1000</v>
      </c>
      <c r="Z303" s="96">
        <v>12</v>
      </c>
      <c r="AA303" s="96">
        <f t="shared" si="407"/>
        <v>9600</v>
      </c>
      <c r="AB303" s="96">
        <f t="shared" si="408"/>
        <v>17600</v>
      </c>
      <c r="AC303" s="99">
        <v>800</v>
      </c>
      <c r="AD303" s="98"/>
      <c r="AE303" s="102">
        <f t="shared" si="409"/>
        <v>18400</v>
      </c>
      <c r="AF303" s="99">
        <v>800</v>
      </c>
      <c r="AG303" s="98"/>
      <c r="AH303" s="102">
        <f t="shared" si="477"/>
        <v>19200</v>
      </c>
      <c r="AI303" s="99">
        <v>800</v>
      </c>
      <c r="AJ303" s="98"/>
      <c r="AK303" s="102">
        <f t="shared" si="478"/>
        <v>20000</v>
      </c>
      <c r="AL303" s="99">
        <v>800</v>
      </c>
      <c r="AM303" s="98"/>
      <c r="AN303" s="102">
        <f t="shared" si="479"/>
        <v>20800</v>
      </c>
      <c r="AO303" s="99">
        <v>800</v>
      </c>
      <c r="AP303" s="113"/>
      <c r="AQ303" s="102">
        <f t="shared" si="480"/>
        <v>21600</v>
      </c>
      <c r="AR303" s="99">
        <v>800</v>
      </c>
      <c r="AS303" s="113"/>
      <c r="AT303" s="102">
        <f t="shared" si="481"/>
        <v>22400</v>
      </c>
      <c r="AU303" s="99">
        <v>800</v>
      </c>
      <c r="AV303" s="113"/>
      <c r="AW303" s="102">
        <f t="shared" si="482"/>
        <v>23200</v>
      </c>
      <c r="AX303" s="99">
        <v>800</v>
      </c>
      <c r="AY303" s="113"/>
      <c r="AZ303" s="102">
        <f t="shared" si="483"/>
        <v>24000</v>
      </c>
      <c r="BA303" s="99">
        <v>800</v>
      </c>
      <c r="BB303" s="113"/>
      <c r="BC303" s="102">
        <f t="shared" si="484"/>
        <v>24800</v>
      </c>
      <c r="BD303" s="99">
        <v>800</v>
      </c>
      <c r="BE303" s="113">
        <v>15000</v>
      </c>
      <c r="BF303" s="102">
        <f t="shared" si="485"/>
        <v>10600</v>
      </c>
      <c r="BG303" s="99">
        <v>800</v>
      </c>
      <c r="BH303" s="113"/>
      <c r="BI303" s="102">
        <f t="shared" si="486"/>
        <v>11400</v>
      </c>
      <c r="BJ303" s="99">
        <v>800</v>
      </c>
      <c r="BK303" s="113"/>
      <c r="BL303" s="102">
        <f t="shared" si="487"/>
        <v>12200</v>
      </c>
      <c r="BM303" s="99">
        <v>800</v>
      </c>
      <c r="BN303" s="113"/>
      <c r="BO303" s="102">
        <f t="shared" si="488"/>
        <v>13000</v>
      </c>
      <c r="BP303" s="99">
        <v>800</v>
      </c>
      <c r="BQ303" s="113"/>
      <c r="BR303" s="102">
        <f t="shared" si="489"/>
        <v>13800</v>
      </c>
      <c r="BS303" s="99">
        <v>800</v>
      </c>
      <c r="BT303" s="113"/>
      <c r="BU303" s="102">
        <f t="shared" si="490"/>
        <v>14600</v>
      </c>
      <c r="BV303" s="99">
        <v>800</v>
      </c>
      <c r="BW303" s="113">
        <v>5000</v>
      </c>
      <c r="BX303" s="102">
        <f t="shared" si="491"/>
        <v>10400</v>
      </c>
      <c r="BY303" s="99">
        <v>800</v>
      </c>
      <c r="BZ303" s="113"/>
      <c r="CA303" s="102">
        <f t="shared" si="492"/>
        <v>11200</v>
      </c>
      <c r="CB303" s="99">
        <v>800</v>
      </c>
      <c r="CC303" s="113"/>
      <c r="CD303" s="102">
        <f t="shared" si="493"/>
        <v>12000</v>
      </c>
    </row>
    <row r="304" spans="1:82" x14ac:dyDescent="0.25">
      <c r="A304" s="41" t="e">
        <f>VLOOKUP(B304,справочник!$B$2:$E$322,4,FALSE)</f>
        <v>#N/A</v>
      </c>
      <c r="B304" t="str">
        <f t="shared" si="405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476"/>
        <v>30</v>
      </c>
      <c r="I304" s="1">
        <f t="shared" si="447"/>
        <v>30000</v>
      </c>
      <c r="J304" s="17">
        <v>30000</v>
      </c>
      <c r="K304" s="17"/>
      <c r="L304" s="18">
        <f t="shared" si="404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406"/>
        <v>21200</v>
      </c>
      <c r="Z304" s="96">
        <v>12</v>
      </c>
      <c r="AA304" s="96">
        <f t="shared" si="407"/>
        <v>9600</v>
      </c>
      <c r="AB304" s="96">
        <f>L304+AA304-Y304</f>
        <v>-11600</v>
      </c>
      <c r="AC304" s="99">
        <v>800</v>
      </c>
      <c r="AD304" s="98"/>
      <c r="AE304" s="102">
        <f t="shared" si="409"/>
        <v>-10800</v>
      </c>
      <c r="AF304" s="99">
        <v>800</v>
      </c>
      <c r="AG304" s="98"/>
      <c r="AH304" s="102">
        <f t="shared" si="477"/>
        <v>-10000</v>
      </c>
      <c r="AI304" s="99">
        <v>800</v>
      </c>
      <c r="AJ304" s="98"/>
      <c r="AK304" s="102">
        <f t="shared" si="478"/>
        <v>-9200</v>
      </c>
      <c r="AL304" s="99">
        <v>800</v>
      </c>
      <c r="AM304" s="98"/>
      <c r="AN304" s="102">
        <f t="shared" si="479"/>
        <v>-8400</v>
      </c>
      <c r="AO304" s="99">
        <v>800</v>
      </c>
      <c r="AP304" s="113"/>
      <c r="AQ304" s="102">
        <f t="shared" si="480"/>
        <v>-7600</v>
      </c>
      <c r="AR304" s="99">
        <v>800</v>
      </c>
      <c r="AS304" s="113"/>
      <c r="AT304" s="102">
        <f t="shared" si="481"/>
        <v>-6800</v>
      </c>
      <c r="AU304" s="99">
        <v>800</v>
      </c>
      <c r="AV304" s="113"/>
      <c r="AW304" s="102">
        <f t="shared" si="482"/>
        <v>-6000</v>
      </c>
      <c r="AX304" s="99">
        <v>800</v>
      </c>
      <c r="AY304" s="113"/>
      <c r="AZ304" s="102">
        <f t="shared" si="483"/>
        <v>-5200</v>
      </c>
      <c r="BA304" s="99">
        <v>800</v>
      </c>
      <c r="BB304" s="113"/>
      <c r="BC304" s="102">
        <f t="shared" si="484"/>
        <v>-4400</v>
      </c>
      <c r="BD304" s="99">
        <v>800</v>
      </c>
      <c r="BE304" s="113"/>
      <c r="BF304" s="102">
        <f t="shared" si="485"/>
        <v>-3600</v>
      </c>
      <c r="BG304" s="99">
        <v>800</v>
      </c>
      <c r="BH304" s="113"/>
      <c r="BI304" s="102">
        <f t="shared" si="486"/>
        <v>-2800</v>
      </c>
      <c r="BJ304" s="99">
        <v>800</v>
      </c>
      <c r="BK304" s="113">
        <v>7600</v>
      </c>
      <c r="BL304" s="102">
        <f t="shared" si="487"/>
        <v>-9600</v>
      </c>
      <c r="BM304" s="99">
        <v>800</v>
      </c>
      <c r="BN304" s="113"/>
      <c r="BO304" s="102">
        <f t="shared" si="488"/>
        <v>-8800</v>
      </c>
      <c r="BP304" s="99">
        <v>800</v>
      </c>
      <c r="BQ304" s="113"/>
      <c r="BR304" s="102">
        <f t="shared" si="489"/>
        <v>-8000</v>
      </c>
      <c r="BS304" s="99">
        <v>800</v>
      </c>
      <c r="BT304" s="113"/>
      <c r="BU304" s="102">
        <f t="shared" si="490"/>
        <v>-7200</v>
      </c>
      <c r="BV304" s="99">
        <v>800</v>
      </c>
      <c r="BW304" s="113"/>
      <c r="BX304" s="102">
        <f t="shared" si="491"/>
        <v>-6400</v>
      </c>
      <c r="BY304" s="99">
        <v>800</v>
      </c>
      <c r="BZ304" s="113"/>
      <c r="CA304" s="102">
        <f t="shared" si="492"/>
        <v>-5600</v>
      </c>
      <c r="CB304" s="99">
        <v>800</v>
      </c>
      <c r="CC304" s="113"/>
      <c r="CD304" s="102">
        <f t="shared" si="493"/>
        <v>-4800</v>
      </c>
    </row>
    <row r="305" spans="1:82" x14ac:dyDescent="0.25">
      <c r="A305" s="41">
        <f>VLOOKUP(B305,справочник!$B$2:$E$322,4,FALSE)</f>
        <v>168</v>
      </c>
      <c r="B305" t="str">
        <f t="shared" si="405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476"/>
        <v>13</v>
      </c>
      <c r="I305" s="1">
        <f t="shared" si="447"/>
        <v>13000</v>
      </c>
      <c r="J305" s="17">
        <v>11000</v>
      </c>
      <c r="K305" s="17">
        <v>2000</v>
      </c>
      <c r="L305" s="18">
        <f t="shared" si="404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406"/>
        <v>12000</v>
      </c>
      <c r="Z305" s="96">
        <v>12</v>
      </c>
      <c r="AA305" s="96">
        <f t="shared" si="407"/>
        <v>9600</v>
      </c>
      <c r="AB305" s="96">
        <f t="shared" si="408"/>
        <v>-2400</v>
      </c>
      <c r="AC305" s="99">
        <v>800</v>
      </c>
      <c r="AD305" s="98"/>
      <c r="AE305" s="102">
        <f t="shared" si="409"/>
        <v>-1600</v>
      </c>
      <c r="AF305" s="99">
        <v>800</v>
      </c>
      <c r="AG305" s="98">
        <v>2000</v>
      </c>
      <c r="AH305" s="102">
        <f t="shared" si="477"/>
        <v>-2800</v>
      </c>
      <c r="AI305" s="99">
        <v>800</v>
      </c>
      <c r="AJ305" s="98"/>
      <c r="AK305" s="102">
        <f t="shared" si="478"/>
        <v>-2000</v>
      </c>
      <c r="AL305" s="99">
        <v>800</v>
      </c>
      <c r="AM305" s="98">
        <v>2000</v>
      </c>
      <c r="AN305" s="102">
        <f t="shared" si="479"/>
        <v>-3200</v>
      </c>
      <c r="AO305" s="99">
        <v>800</v>
      </c>
      <c r="AP305" s="113"/>
      <c r="AQ305" s="102">
        <f t="shared" si="480"/>
        <v>-2400</v>
      </c>
      <c r="AR305" s="99">
        <v>800</v>
      </c>
      <c r="AS305" s="113">
        <v>2000</v>
      </c>
      <c r="AT305" s="102">
        <f t="shared" si="481"/>
        <v>-3600</v>
      </c>
      <c r="AU305" s="99">
        <v>800</v>
      </c>
      <c r="AV305" s="113">
        <v>2000</v>
      </c>
      <c r="AW305" s="102">
        <f t="shared" si="482"/>
        <v>-4800</v>
      </c>
      <c r="AX305" s="99">
        <v>800</v>
      </c>
      <c r="AY305" s="113"/>
      <c r="AZ305" s="102">
        <f t="shared" si="483"/>
        <v>-4000</v>
      </c>
      <c r="BA305" s="99">
        <v>800</v>
      </c>
      <c r="BB305" s="113"/>
      <c r="BC305" s="102">
        <f t="shared" si="484"/>
        <v>-3200</v>
      </c>
      <c r="BD305" s="99">
        <v>800</v>
      </c>
      <c r="BE305" s="113"/>
      <c r="BF305" s="102">
        <f t="shared" si="485"/>
        <v>-2400</v>
      </c>
      <c r="BG305" s="99">
        <v>800</v>
      </c>
      <c r="BH305" s="113"/>
      <c r="BI305" s="102">
        <f t="shared" si="486"/>
        <v>-1600</v>
      </c>
      <c r="BJ305" s="99">
        <v>800</v>
      </c>
      <c r="BK305" s="113"/>
      <c r="BL305" s="102">
        <f t="shared" si="487"/>
        <v>-800</v>
      </c>
      <c r="BM305" s="99">
        <v>800</v>
      </c>
      <c r="BN305" s="113"/>
      <c r="BO305" s="102">
        <f t="shared" si="488"/>
        <v>0</v>
      </c>
      <c r="BP305" s="99">
        <v>800</v>
      </c>
      <c r="BQ305" s="113">
        <v>2000</v>
      </c>
      <c r="BR305" s="102">
        <f t="shared" si="489"/>
        <v>-1200</v>
      </c>
      <c r="BS305" s="99">
        <v>800</v>
      </c>
      <c r="BT305" s="113"/>
      <c r="BU305" s="102">
        <f t="shared" si="490"/>
        <v>-400</v>
      </c>
      <c r="BV305" s="99">
        <v>800</v>
      </c>
      <c r="BW305" s="113">
        <v>2000</v>
      </c>
      <c r="BX305" s="102">
        <f t="shared" si="491"/>
        <v>-1600</v>
      </c>
      <c r="BY305" s="99">
        <v>800</v>
      </c>
      <c r="BZ305" s="113"/>
      <c r="CA305" s="102">
        <f t="shared" si="492"/>
        <v>-800</v>
      </c>
      <c r="CB305" s="99">
        <v>800</v>
      </c>
      <c r="CC305" s="113">
        <v>2000</v>
      </c>
      <c r="CD305" s="102">
        <f t="shared" si="493"/>
        <v>-2000</v>
      </c>
    </row>
    <row r="306" spans="1:82" ht="25.5" customHeight="1" x14ac:dyDescent="0.25">
      <c r="A306" s="41">
        <f>VLOOKUP(B306,справочник!$B$2:$E$322,4,FALSE)</f>
        <v>84</v>
      </c>
      <c r="B306" t="str">
        <f t="shared" si="405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476"/>
        <v>52</v>
      </c>
      <c r="I306" s="1">
        <f t="shared" si="447"/>
        <v>52000</v>
      </c>
      <c r="J306" s="17">
        <f>1000+51000</f>
        <v>52000</v>
      </c>
      <c r="K306" s="17"/>
      <c r="L306" s="18">
        <f t="shared" si="404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406"/>
        <v>9600</v>
      </c>
      <c r="Z306" s="96">
        <v>12</v>
      </c>
      <c r="AA306" s="96">
        <f t="shared" si="407"/>
        <v>9600</v>
      </c>
      <c r="AB306" s="96">
        <f t="shared" si="408"/>
        <v>0</v>
      </c>
      <c r="AC306" s="99">
        <v>800</v>
      </c>
      <c r="AD306" s="98"/>
      <c r="AE306" s="102">
        <f t="shared" si="409"/>
        <v>800</v>
      </c>
      <c r="AF306" s="99">
        <v>800</v>
      </c>
      <c r="AG306" s="98"/>
      <c r="AH306" s="102">
        <f t="shared" si="477"/>
        <v>1600</v>
      </c>
      <c r="AI306" s="99">
        <v>800</v>
      </c>
      <c r="AJ306" s="98">
        <v>4800</v>
      </c>
      <c r="AK306" s="102">
        <f t="shared" si="478"/>
        <v>-2400</v>
      </c>
      <c r="AL306" s="99">
        <v>800</v>
      </c>
      <c r="AM306" s="98"/>
      <c r="AN306" s="102">
        <f t="shared" si="479"/>
        <v>-1600</v>
      </c>
      <c r="AO306" s="99">
        <v>800</v>
      </c>
      <c r="AP306" s="113"/>
      <c r="AQ306" s="102">
        <f t="shared" si="480"/>
        <v>-800</v>
      </c>
      <c r="AR306" s="99">
        <v>800</v>
      </c>
      <c r="AS306" s="113"/>
      <c r="AT306" s="102">
        <f t="shared" si="481"/>
        <v>0</v>
      </c>
      <c r="AU306" s="99">
        <v>800</v>
      </c>
      <c r="AV306" s="113"/>
      <c r="AW306" s="102">
        <f t="shared" si="482"/>
        <v>800</v>
      </c>
      <c r="AX306" s="99">
        <v>800</v>
      </c>
      <c r="AY306" s="113"/>
      <c r="AZ306" s="102">
        <f t="shared" si="483"/>
        <v>1600</v>
      </c>
      <c r="BA306" s="99">
        <v>800</v>
      </c>
      <c r="BB306" s="113"/>
      <c r="BC306" s="102">
        <f t="shared" si="484"/>
        <v>2400</v>
      </c>
      <c r="BD306" s="99">
        <v>800</v>
      </c>
      <c r="BE306" s="113"/>
      <c r="BF306" s="102">
        <f t="shared" si="485"/>
        <v>3200</v>
      </c>
      <c r="BG306" s="99">
        <v>800</v>
      </c>
      <c r="BH306" s="113">
        <f>4800+712.45</f>
        <v>5512.45</v>
      </c>
      <c r="BI306" s="102">
        <f t="shared" si="486"/>
        <v>-1512.4499999999998</v>
      </c>
      <c r="BJ306" s="99">
        <v>800</v>
      </c>
      <c r="BK306" s="113"/>
      <c r="BL306" s="102">
        <f t="shared" si="487"/>
        <v>-712.44999999999982</v>
      </c>
      <c r="BM306" s="99">
        <v>800</v>
      </c>
      <c r="BN306" s="113"/>
      <c r="BO306" s="102">
        <f t="shared" si="488"/>
        <v>87.550000000000182</v>
      </c>
      <c r="BP306" s="99">
        <v>800</v>
      </c>
      <c r="BQ306" s="113"/>
      <c r="BR306" s="102">
        <f t="shared" si="489"/>
        <v>887.55000000000018</v>
      </c>
      <c r="BS306" s="99">
        <v>800</v>
      </c>
      <c r="BT306" s="113"/>
      <c r="BU306" s="102">
        <f t="shared" si="490"/>
        <v>1687.5500000000002</v>
      </c>
      <c r="BV306" s="99">
        <v>800</v>
      </c>
      <c r="BW306" s="113">
        <v>4800</v>
      </c>
      <c r="BX306" s="102">
        <f t="shared" si="491"/>
        <v>-2312.4499999999998</v>
      </c>
      <c r="BY306" s="99">
        <v>800</v>
      </c>
      <c r="BZ306" s="113"/>
      <c r="CA306" s="102">
        <f t="shared" si="492"/>
        <v>-1512.4499999999998</v>
      </c>
      <c r="CB306" s="99">
        <v>800</v>
      </c>
      <c r="CC306" s="113"/>
      <c r="CD306" s="102">
        <f t="shared" si="493"/>
        <v>-712.44999999999982</v>
      </c>
    </row>
    <row r="307" spans="1:82" s="80" customFormat="1" x14ac:dyDescent="0.25">
      <c r="A307" s="103">
        <f>VLOOKUP(B307,справочник!$B$2:$E$322,4,FALSE)</f>
        <v>88</v>
      </c>
      <c r="B307" s="80" t="str">
        <f t="shared" si="405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476"/>
        <v>48</v>
      </c>
      <c r="I307" s="5">
        <f t="shared" si="447"/>
        <v>48000</v>
      </c>
      <c r="J307" s="20">
        <v>44000</v>
      </c>
      <c r="K307" s="20"/>
      <c r="L307" s="21">
        <f t="shared" si="404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408"/>
        <v>-4000</v>
      </c>
      <c r="AC307" s="104">
        <v>800</v>
      </c>
      <c r="AD307" s="105"/>
      <c r="AE307" s="171">
        <f>SUM(AB307:AB308)+SUM(AC307:AC308)-SUM(AD307:AD308)</f>
        <v>-1200</v>
      </c>
      <c r="AF307" s="104">
        <v>800</v>
      </c>
      <c r="AG307" s="105"/>
      <c r="AH307" s="171">
        <f>AE307+SUM(AF307:AF308)</f>
        <v>-400</v>
      </c>
      <c r="AI307" s="104">
        <v>800</v>
      </c>
      <c r="AJ307" s="169">
        <v>4800</v>
      </c>
      <c r="AK307" s="171">
        <f>AH307+SUM(AI307:AI308)-AJ307</f>
        <v>-4400</v>
      </c>
      <c r="AL307" s="104">
        <v>800</v>
      </c>
      <c r="AM307" s="105"/>
      <c r="AN307" s="171">
        <f>AK307+SUM(AL307:AL308)</f>
        <v>-3600</v>
      </c>
      <c r="AO307" s="104">
        <v>800</v>
      </c>
      <c r="AP307" s="105"/>
      <c r="AQ307" s="171">
        <f>AN307+AO307</f>
        <v>-2800</v>
      </c>
      <c r="AR307" s="104">
        <v>800</v>
      </c>
      <c r="AS307" s="105"/>
      <c r="AT307" s="171">
        <f>AQ307+SUM(AR307:AR308)-SUM(AS307:AS308)</f>
        <v>-6800</v>
      </c>
      <c r="AU307" s="104">
        <v>800</v>
      </c>
      <c r="AV307" s="105"/>
      <c r="AW307" s="176">
        <f>AT307+AU307</f>
        <v>-6000</v>
      </c>
      <c r="AX307" s="104">
        <v>800</v>
      </c>
      <c r="AY307" s="105"/>
      <c r="AZ307" s="176">
        <f>AW307+AX307</f>
        <v>-5200</v>
      </c>
      <c r="BA307" s="104">
        <v>800</v>
      </c>
      <c r="BB307" s="105"/>
      <c r="BC307" s="176">
        <f>AZ307+BA307</f>
        <v>-4400</v>
      </c>
      <c r="BD307" s="104">
        <v>800</v>
      </c>
      <c r="BE307" s="105"/>
      <c r="BF307" s="176">
        <f>BC307+BD307</f>
        <v>-3600</v>
      </c>
      <c r="BG307" s="104">
        <v>800</v>
      </c>
      <c r="BH307" s="105"/>
      <c r="BI307" s="176">
        <f>BF307+BG307</f>
        <v>-2800</v>
      </c>
      <c r="BJ307" s="104">
        <v>800</v>
      </c>
      <c r="BK307" s="105"/>
      <c r="BL307" s="176">
        <f>BI307+BJ307</f>
        <v>-2000</v>
      </c>
      <c r="BM307" s="104">
        <v>800</v>
      </c>
      <c r="BN307" s="105"/>
      <c r="BO307" s="176">
        <f>BL307+BM307</f>
        <v>-1200</v>
      </c>
      <c r="BP307" s="104">
        <v>800</v>
      </c>
      <c r="BQ307" s="105">
        <v>9600</v>
      </c>
      <c r="BR307" s="176">
        <f>BO307+BP307-SUM(BQ307:BQ308)</f>
        <v>-10000</v>
      </c>
      <c r="BS307" s="104">
        <v>800</v>
      </c>
      <c r="BT307" s="105"/>
      <c r="BU307" s="176">
        <f>BR307+BS307-SUM(BT307:BT308)</f>
        <v>-9200</v>
      </c>
      <c r="BV307" s="104">
        <v>800</v>
      </c>
      <c r="BW307" s="105"/>
      <c r="BX307" s="176">
        <f>BU307+BV307-SUM(BW307:BW308)</f>
        <v>-8400</v>
      </c>
      <c r="BY307" s="104">
        <v>800</v>
      </c>
      <c r="BZ307" s="105"/>
      <c r="CA307" s="176">
        <f>BX307+BY307-SUM(BZ307:BZ308)</f>
        <v>-7600</v>
      </c>
      <c r="CB307" s="104">
        <v>800</v>
      </c>
      <c r="CC307" s="105"/>
      <c r="CD307" s="176">
        <f>CA307+CB307-SUM(CC307:CC308)</f>
        <v>-6800</v>
      </c>
    </row>
    <row r="308" spans="1:82" s="80" customFormat="1" x14ac:dyDescent="0.25">
      <c r="A308" s="103">
        <f>VLOOKUP(B308,справочник!$B$2:$E$322,4,FALSE)</f>
        <v>88</v>
      </c>
      <c r="B308" s="80" t="str">
        <f t="shared" si="405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447"/>
        <v>46000</v>
      </c>
      <c r="J308" s="20">
        <v>44000</v>
      </c>
      <c r="K308" s="20"/>
      <c r="L308" s="21">
        <f t="shared" si="404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406"/>
        <v>0</v>
      </c>
      <c r="Z308" s="104">
        <v>0</v>
      </c>
      <c r="AA308" s="104">
        <f t="shared" si="407"/>
        <v>0</v>
      </c>
      <c r="AB308" s="104">
        <f t="shared" si="408"/>
        <v>2000</v>
      </c>
      <c r="AC308" s="104">
        <v>0</v>
      </c>
      <c r="AD308" s="105"/>
      <c r="AE308" s="172"/>
      <c r="AF308" s="104">
        <v>0</v>
      </c>
      <c r="AG308" s="105"/>
      <c r="AH308" s="172"/>
      <c r="AI308" s="104">
        <v>0</v>
      </c>
      <c r="AJ308" s="170"/>
      <c r="AK308" s="172"/>
      <c r="AL308" s="104">
        <v>0</v>
      </c>
      <c r="AM308" s="105"/>
      <c r="AN308" s="172"/>
      <c r="AO308" s="104">
        <v>0</v>
      </c>
      <c r="AP308" s="105"/>
      <c r="AQ308" s="172"/>
      <c r="AR308" s="104">
        <v>0</v>
      </c>
      <c r="AS308" s="105">
        <v>4800</v>
      </c>
      <c r="AT308" s="172"/>
      <c r="AU308" s="104">
        <v>0</v>
      </c>
      <c r="AV308" s="105"/>
      <c r="AW308" s="177"/>
      <c r="AX308" s="104">
        <v>0</v>
      </c>
      <c r="AY308" s="105"/>
      <c r="AZ308" s="177"/>
      <c r="BA308" s="104">
        <v>0</v>
      </c>
      <c r="BB308" s="105"/>
      <c r="BC308" s="177"/>
      <c r="BD308" s="104">
        <v>0</v>
      </c>
      <c r="BE308" s="105"/>
      <c r="BF308" s="177"/>
      <c r="BG308" s="104">
        <v>0</v>
      </c>
      <c r="BH308" s="105"/>
      <c r="BI308" s="177"/>
      <c r="BJ308" s="104">
        <v>0</v>
      </c>
      <c r="BK308" s="105"/>
      <c r="BL308" s="177"/>
      <c r="BM308" s="104">
        <v>0</v>
      </c>
      <c r="BN308" s="105"/>
      <c r="BO308" s="177"/>
      <c r="BP308" s="104">
        <v>0</v>
      </c>
      <c r="BQ308" s="105"/>
      <c r="BR308" s="177"/>
      <c r="BS308" s="104">
        <v>0</v>
      </c>
      <c r="BT308" s="105"/>
      <c r="BU308" s="177"/>
      <c r="BV308" s="104">
        <v>0</v>
      </c>
      <c r="BW308" s="105"/>
      <c r="BX308" s="177"/>
      <c r="BY308" s="104">
        <v>0</v>
      </c>
      <c r="BZ308" s="105"/>
      <c r="CA308" s="177"/>
      <c r="CB308" s="104">
        <v>0</v>
      </c>
      <c r="CC308" s="105"/>
      <c r="CD308" s="177"/>
    </row>
    <row r="309" spans="1:82" x14ac:dyDescent="0.25">
      <c r="A309" s="41">
        <f>VLOOKUP(B309,справочник!$B$2:$E$322,4,FALSE)</f>
        <v>78</v>
      </c>
      <c r="B309" t="str">
        <f t="shared" si="405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494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406"/>
        <v>25000</v>
      </c>
      <c r="Z309" s="96">
        <v>12</v>
      </c>
      <c r="AA309" s="96">
        <f t="shared" si="407"/>
        <v>9600</v>
      </c>
      <c r="AB309" s="96">
        <f t="shared" si="408"/>
        <v>14600</v>
      </c>
      <c r="AC309" s="99">
        <v>800</v>
      </c>
      <c r="AD309" s="98"/>
      <c r="AE309" s="102">
        <f t="shared" si="409"/>
        <v>15400</v>
      </c>
      <c r="AF309" s="99">
        <v>800</v>
      </c>
      <c r="AG309" s="98"/>
      <c r="AH309" s="102">
        <f t="shared" ref="AH309:AH324" si="495">AE309+AF309-AG309</f>
        <v>16200</v>
      </c>
      <c r="AI309" s="99">
        <v>800</v>
      </c>
      <c r="AJ309" s="98"/>
      <c r="AK309" s="102">
        <f t="shared" ref="AK309:AK324" si="496">AH309+AI309-AJ309</f>
        <v>17000</v>
      </c>
      <c r="AL309" s="99">
        <v>800</v>
      </c>
      <c r="AM309" s="98"/>
      <c r="AN309" s="102">
        <f t="shared" ref="AN309:AN324" si="497">AK309+AL309-AM309</f>
        <v>17800</v>
      </c>
      <c r="AO309" s="99">
        <v>800</v>
      </c>
      <c r="AP309" s="113"/>
      <c r="AQ309" s="102">
        <f t="shared" ref="AQ309:AQ324" si="498">AN309+AO309-AP309</f>
        <v>18600</v>
      </c>
      <c r="AR309" s="99">
        <v>800</v>
      </c>
      <c r="AS309" s="113"/>
      <c r="AT309" s="102">
        <f t="shared" ref="AT309:AT324" si="499">AQ309+AR309-AS309</f>
        <v>19400</v>
      </c>
      <c r="AU309" s="99">
        <v>800</v>
      </c>
      <c r="AV309" s="113"/>
      <c r="AW309" s="102">
        <f t="shared" ref="AW309:AW324" si="500">AT309+AU309-AV309</f>
        <v>20200</v>
      </c>
      <c r="AX309" s="99">
        <v>800</v>
      </c>
      <c r="AY309" s="113"/>
      <c r="AZ309" s="102">
        <f t="shared" ref="AZ309:AZ324" si="501">AW309+AX309-AY309</f>
        <v>21000</v>
      </c>
      <c r="BA309" s="99">
        <v>800</v>
      </c>
      <c r="BB309" s="113"/>
      <c r="BC309" s="102">
        <f t="shared" ref="BC309:BC324" si="502">AZ309+BA309-BB309</f>
        <v>21800</v>
      </c>
      <c r="BD309" s="99">
        <v>800</v>
      </c>
      <c r="BE309" s="113"/>
      <c r="BF309" s="102">
        <f t="shared" ref="BF309:BF324" si="503">BC309+BD309-BE309</f>
        <v>22600</v>
      </c>
      <c r="BG309" s="99">
        <v>800</v>
      </c>
      <c r="BH309" s="113"/>
      <c r="BI309" s="102">
        <f t="shared" ref="BI309:BI324" si="504">BF309+BG309-BH309</f>
        <v>23400</v>
      </c>
      <c r="BJ309" s="99">
        <v>800</v>
      </c>
      <c r="BK309" s="113"/>
      <c r="BL309" s="102">
        <f t="shared" ref="BL309:BL324" si="505">BI309+BJ309-BK309</f>
        <v>24200</v>
      </c>
      <c r="BM309" s="99">
        <v>800</v>
      </c>
      <c r="BN309" s="113"/>
      <c r="BO309" s="102">
        <f t="shared" ref="BO309:BO324" si="506">BL309+BM309-BN309</f>
        <v>25000</v>
      </c>
      <c r="BP309" s="99">
        <v>800</v>
      </c>
      <c r="BQ309" s="113"/>
      <c r="BR309" s="102">
        <f t="shared" ref="BR309:BR320" si="507">BO309+BP309-BQ309</f>
        <v>25800</v>
      </c>
      <c r="BS309" s="99">
        <v>800</v>
      </c>
      <c r="BT309" s="113"/>
      <c r="BU309" s="102">
        <f t="shared" ref="BU309:BU320" si="508">BR309+BS309-BT309</f>
        <v>26600</v>
      </c>
      <c r="BV309" s="99">
        <v>800</v>
      </c>
      <c r="BW309" s="113"/>
      <c r="BX309" s="102">
        <f t="shared" ref="BX309:BX320" si="509">BU309+BV309-BW309</f>
        <v>27400</v>
      </c>
      <c r="BY309" s="99">
        <v>800</v>
      </c>
      <c r="BZ309" s="113">
        <v>15000</v>
      </c>
      <c r="CA309" s="102">
        <f t="shared" ref="CA309:CA320" si="510">BX309+BY309-BZ309</f>
        <v>13200</v>
      </c>
      <c r="CB309" s="99">
        <v>800</v>
      </c>
      <c r="CC309" s="113"/>
      <c r="CD309" s="102">
        <f t="shared" ref="CD309:CD320" si="511">CA309+CB309-CC309</f>
        <v>14000</v>
      </c>
    </row>
    <row r="310" spans="1:82" x14ac:dyDescent="0.25">
      <c r="A310" s="41">
        <f>VLOOKUP(B310,справочник!$B$2:$E$322,4,FALSE)</f>
        <v>77</v>
      </c>
      <c r="B310" t="str">
        <f t="shared" si="405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494"/>
        <v>48</v>
      </c>
      <c r="I310" s="1">
        <f t="shared" ref="I310:I324" si="512">H310*1000</f>
        <v>48000</v>
      </c>
      <c r="J310" s="17">
        <v>15000</v>
      </c>
      <c r="K310" s="17"/>
      <c r="L310" s="18">
        <f t="shared" ref="L310:L324" si="513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406"/>
        <v>0</v>
      </c>
      <c r="Z310" s="96">
        <v>12</v>
      </c>
      <c r="AA310" s="96">
        <f t="shared" si="407"/>
        <v>9600</v>
      </c>
      <c r="AB310" s="96">
        <f t="shared" si="408"/>
        <v>42600</v>
      </c>
      <c r="AC310" s="99">
        <v>800</v>
      </c>
      <c r="AD310" s="98"/>
      <c r="AE310" s="102">
        <f t="shared" si="409"/>
        <v>43400</v>
      </c>
      <c r="AF310" s="99">
        <v>800</v>
      </c>
      <c r="AG310" s="98"/>
      <c r="AH310" s="102">
        <f t="shared" si="495"/>
        <v>44200</v>
      </c>
      <c r="AI310" s="99">
        <v>800</v>
      </c>
      <c r="AJ310" s="98"/>
      <c r="AK310" s="102">
        <f t="shared" si="496"/>
        <v>45000</v>
      </c>
      <c r="AL310" s="99">
        <v>800</v>
      </c>
      <c r="AM310" s="98"/>
      <c r="AN310" s="102">
        <f t="shared" si="497"/>
        <v>45800</v>
      </c>
      <c r="AO310" s="99">
        <v>800</v>
      </c>
      <c r="AP310" s="113"/>
      <c r="AQ310" s="102">
        <f t="shared" si="498"/>
        <v>46600</v>
      </c>
      <c r="AR310" s="99">
        <v>800</v>
      </c>
      <c r="AS310" s="113"/>
      <c r="AT310" s="102">
        <f t="shared" si="499"/>
        <v>47400</v>
      </c>
      <c r="AU310" s="99">
        <v>800</v>
      </c>
      <c r="AV310" s="113"/>
      <c r="AW310" s="102">
        <f t="shared" si="500"/>
        <v>48200</v>
      </c>
      <c r="AX310" s="99">
        <v>800</v>
      </c>
      <c r="AY310" s="113"/>
      <c r="AZ310" s="102">
        <f t="shared" si="501"/>
        <v>49000</v>
      </c>
      <c r="BA310" s="99">
        <v>800</v>
      </c>
      <c r="BB310" s="113"/>
      <c r="BC310" s="102">
        <f t="shared" si="502"/>
        <v>49800</v>
      </c>
      <c r="BD310" s="99">
        <v>800</v>
      </c>
      <c r="BE310" s="113"/>
      <c r="BF310" s="102">
        <f t="shared" si="503"/>
        <v>50600</v>
      </c>
      <c r="BG310" s="99">
        <v>800</v>
      </c>
      <c r="BH310" s="113"/>
      <c r="BI310" s="102">
        <f t="shared" si="504"/>
        <v>51400</v>
      </c>
      <c r="BJ310" s="99">
        <v>800</v>
      </c>
      <c r="BK310" s="113"/>
      <c r="BL310" s="102">
        <f t="shared" si="505"/>
        <v>52200</v>
      </c>
      <c r="BM310" s="99">
        <v>800</v>
      </c>
      <c r="BN310" s="113"/>
      <c r="BO310" s="102">
        <f t="shared" si="506"/>
        <v>53000</v>
      </c>
      <c r="BP310" s="99">
        <v>800</v>
      </c>
      <c r="BQ310" s="113"/>
      <c r="BR310" s="102">
        <f t="shared" si="507"/>
        <v>53800</v>
      </c>
      <c r="BS310" s="99">
        <v>800</v>
      </c>
      <c r="BT310" s="113"/>
      <c r="BU310" s="102">
        <f t="shared" si="508"/>
        <v>54600</v>
      </c>
      <c r="BV310" s="99">
        <v>800</v>
      </c>
      <c r="BW310" s="113"/>
      <c r="BX310" s="102">
        <f t="shared" si="509"/>
        <v>55400</v>
      </c>
      <c r="BY310" s="99">
        <v>800</v>
      </c>
      <c r="BZ310" s="113"/>
      <c r="CA310" s="102">
        <f t="shared" si="510"/>
        <v>56200</v>
      </c>
      <c r="CB310" s="99">
        <v>800</v>
      </c>
      <c r="CC310" s="113"/>
      <c r="CD310" s="102">
        <f t="shared" si="511"/>
        <v>57000</v>
      </c>
    </row>
    <row r="311" spans="1:82" ht="25.5" customHeight="1" x14ac:dyDescent="0.25">
      <c r="A311" s="41">
        <f>VLOOKUP(B311,справочник!$B$2:$E$322,4,FALSE)</f>
        <v>306</v>
      </c>
      <c r="B311" t="str">
        <f t="shared" si="405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494"/>
        <v>42</v>
      </c>
      <c r="I311" s="1">
        <f t="shared" si="512"/>
        <v>42000</v>
      </c>
      <c r="J311" s="17">
        <v>11000</v>
      </c>
      <c r="K311" s="17"/>
      <c r="L311" s="18">
        <f t="shared" si="513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406"/>
        <v>0</v>
      </c>
      <c r="Z311" s="96">
        <v>12</v>
      </c>
      <c r="AA311" s="96">
        <f t="shared" si="407"/>
        <v>9600</v>
      </c>
      <c r="AB311" s="96">
        <f t="shared" si="408"/>
        <v>40600</v>
      </c>
      <c r="AC311" s="99">
        <v>800</v>
      </c>
      <c r="AD311" s="98"/>
      <c r="AE311" s="102">
        <f t="shared" si="409"/>
        <v>41400</v>
      </c>
      <c r="AF311" s="99">
        <v>800</v>
      </c>
      <c r="AG311" s="98"/>
      <c r="AH311" s="102">
        <f t="shared" si="495"/>
        <v>42200</v>
      </c>
      <c r="AI311" s="99">
        <v>800</v>
      </c>
      <c r="AJ311" s="98"/>
      <c r="AK311" s="102">
        <f t="shared" si="496"/>
        <v>43000</v>
      </c>
      <c r="AL311" s="99">
        <v>800</v>
      </c>
      <c r="AM311" s="98"/>
      <c r="AN311" s="102">
        <f t="shared" si="497"/>
        <v>43800</v>
      </c>
      <c r="AO311" s="99">
        <v>800</v>
      </c>
      <c r="AP311" s="113"/>
      <c r="AQ311" s="102">
        <f t="shared" si="498"/>
        <v>44600</v>
      </c>
      <c r="AR311" s="99">
        <v>800</v>
      </c>
      <c r="AS311" s="113"/>
      <c r="AT311" s="102">
        <f t="shared" si="499"/>
        <v>45400</v>
      </c>
      <c r="AU311" s="99">
        <v>800</v>
      </c>
      <c r="AV311" s="113"/>
      <c r="AW311" s="102">
        <f t="shared" si="500"/>
        <v>46200</v>
      </c>
      <c r="AX311" s="99">
        <v>800</v>
      </c>
      <c r="AY311" s="113"/>
      <c r="AZ311" s="102">
        <f t="shared" si="501"/>
        <v>47000</v>
      </c>
      <c r="BA311" s="99">
        <v>800</v>
      </c>
      <c r="BB311" s="113"/>
      <c r="BC311" s="102">
        <f t="shared" si="502"/>
        <v>47800</v>
      </c>
      <c r="BD311" s="99">
        <v>800</v>
      </c>
      <c r="BE311" s="113"/>
      <c r="BF311" s="102">
        <f t="shared" si="503"/>
        <v>48600</v>
      </c>
      <c r="BG311" s="99">
        <v>800</v>
      </c>
      <c r="BH311" s="113"/>
      <c r="BI311" s="102">
        <f t="shared" si="504"/>
        <v>49400</v>
      </c>
      <c r="BJ311" s="99">
        <v>800</v>
      </c>
      <c r="BK311" s="113"/>
      <c r="BL311" s="102">
        <f t="shared" si="505"/>
        <v>50200</v>
      </c>
      <c r="BM311" s="99">
        <v>800</v>
      </c>
      <c r="BN311" s="113"/>
      <c r="BO311" s="102">
        <f t="shared" si="506"/>
        <v>51000</v>
      </c>
      <c r="BP311" s="99">
        <v>800</v>
      </c>
      <c r="BQ311" s="113"/>
      <c r="BR311" s="102">
        <f t="shared" si="507"/>
        <v>51800</v>
      </c>
      <c r="BS311" s="99">
        <v>800</v>
      </c>
      <c r="BT311" s="113"/>
      <c r="BU311" s="102">
        <f t="shared" si="508"/>
        <v>52600</v>
      </c>
      <c r="BV311" s="99">
        <v>800</v>
      </c>
      <c r="BW311" s="113"/>
      <c r="BX311" s="102">
        <f t="shared" si="509"/>
        <v>53400</v>
      </c>
      <c r="BY311" s="99">
        <v>800</v>
      </c>
      <c r="BZ311" s="113"/>
      <c r="CA311" s="102">
        <f t="shared" si="510"/>
        <v>54200</v>
      </c>
      <c r="CB311" s="99">
        <v>800</v>
      </c>
      <c r="CC311" s="113"/>
      <c r="CD311" s="102">
        <f t="shared" si="511"/>
        <v>55000</v>
      </c>
    </row>
    <row r="312" spans="1:82" ht="25.5" customHeight="1" x14ac:dyDescent="0.25">
      <c r="A312" s="41">
        <f>VLOOKUP(B312,справочник!$B$2:$E$322,4,FALSE)</f>
        <v>182</v>
      </c>
      <c r="B312" t="str">
        <f t="shared" si="405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494"/>
        <v>20</v>
      </c>
      <c r="I312" s="1">
        <f t="shared" si="512"/>
        <v>20000</v>
      </c>
      <c r="J312" s="17">
        <v>14000</v>
      </c>
      <c r="K312" s="17"/>
      <c r="L312" s="18">
        <f t="shared" si="513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406"/>
        <v>9200</v>
      </c>
      <c r="Z312" s="96">
        <v>12</v>
      </c>
      <c r="AA312" s="96">
        <f t="shared" si="407"/>
        <v>9600</v>
      </c>
      <c r="AB312" s="96">
        <f t="shared" si="408"/>
        <v>6400</v>
      </c>
      <c r="AC312" s="99">
        <v>800</v>
      </c>
      <c r="AD312" s="98"/>
      <c r="AE312" s="102">
        <f t="shared" si="409"/>
        <v>7200</v>
      </c>
      <c r="AF312" s="99">
        <v>800</v>
      </c>
      <c r="AG312" s="98"/>
      <c r="AH312" s="102">
        <f t="shared" si="495"/>
        <v>8000</v>
      </c>
      <c r="AI312" s="99">
        <v>800</v>
      </c>
      <c r="AJ312" s="98"/>
      <c r="AK312" s="102">
        <f t="shared" si="496"/>
        <v>8800</v>
      </c>
      <c r="AL312" s="99">
        <v>800</v>
      </c>
      <c r="AM312" s="98"/>
      <c r="AN312" s="102">
        <f t="shared" si="497"/>
        <v>9600</v>
      </c>
      <c r="AO312" s="99">
        <v>800</v>
      </c>
      <c r="AP312" s="113"/>
      <c r="AQ312" s="102">
        <f t="shared" si="498"/>
        <v>10400</v>
      </c>
      <c r="AR312" s="99">
        <v>800</v>
      </c>
      <c r="AS312" s="113"/>
      <c r="AT312" s="102">
        <f t="shared" si="499"/>
        <v>11200</v>
      </c>
      <c r="AU312" s="99">
        <v>800</v>
      </c>
      <c r="AV312" s="113"/>
      <c r="AW312" s="102">
        <f t="shared" si="500"/>
        <v>12000</v>
      </c>
      <c r="AX312" s="99">
        <v>800</v>
      </c>
      <c r="AY312" s="113"/>
      <c r="AZ312" s="102">
        <f t="shared" si="501"/>
        <v>12800</v>
      </c>
      <c r="BA312" s="99">
        <v>800</v>
      </c>
      <c r="BB312" s="113"/>
      <c r="BC312" s="102">
        <f t="shared" si="502"/>
        <v>13600</v>
      </c>
      <c r="BD312" s="99">
        <v>800</v>
      </c>
      <c r="BE312" s="113"/>
      <c r="BF312" s="102">
        <f t="shared" si="503"/>
        <v>14400</v>
      </c>
      <c r="BG312" s="99">
        <v>800</v>
      </c>
      <c r="BH312" s="113"/>
      <c r="BI312" s="102">
        <f t="shared" si="504"/>
        <v>15200</v>
      </c>
      <c r="BJ312" s="99">
        <v>800</v>
      </c>
      <c r="BK312" s="113"/>
      <c r="BL312" s="102">
        <f t="shared" si="505"/>
        <v>16000</v>
      </c>
      <c r="BM312" s="99">
        <v>800</v>
      </c>
      <c r="BN312" s="113"/>
      <c r="BO312" s="102">
        <f t="shared" si="506"/>
        <v>16800</v>
      </c>
      <c r="BP312" s="99">
        <v>800</v>
      </c>
      <c r="BQ312" s="113"/>
      <c r="BR312" s="102">
        <f t="shared" si="507"/>
        <v>17600</v>
      </c>
      <c r="BS312" s="99">
        <v>800</v>
      </c>
      <c r="BT312" s="113">
        <v>18400</v>
      </c>
      <c r="BU312" s="102">
        <f t="shared" si="508"/>
        <v>0</v>
      </c>
      <c r="BV312" s="99">
        <v>800</v>
      </c>
      <c r="BW312" s="113"/>
      <c r="BX312" s="102">
        <f t="shared" si="509"/>
        <v>800</v>
      </c>
      <c r="BY312" s="99">
        <v>800</v>
      </c>
      <c r="BZ312" s="113"/>
      <c r="CA312" s="102">
        <f t="shared" si="510"/>
        <v>1600</v>
      </c>
      <c r="CB312" s="99">
        <v>800</v>
      </c>
      <c r="CC312" s="113"/>
      <c r="CD312" s="102">
        <f t="shared" si="511"/>
        <v>2400</v>
      </c>
    </row>
    <row r="313" spans="1:82" x14ac:dyDescent="0.25">
      <c r="A313" s="41">
        <f>VLOOKUP(B313,справочник!$B$2:$E$322,4,FALSE)</f>
        <v>95</v>
      </c>
      <c r="B313" t="str">
        <f t="shared" si="405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494"/>
        <v>25</v>
      </c>
      <c r="I313" s="1">
        <f t="shared" si="512"/>
        <v>25000</v>
      </c>
      <c r="J313" s="17">
        <v>20000</v>
      </c>
      <c r="K313" s="17"/>
      <c r="L313" s="18">
        <f t="shared" si="513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406"/>
        <v>9000</v>
      </c>
      <c r="Z313" s="96">
        <v>12</v>
      </c>
      <c r="AA313" s="96">
        <f t="shared" si="407"/>
        <v>9600</v>
      </c>
      <c r="AB313" s="96">
        <f t="shared" si="408"/>
        <v>5600</v>
      </c>
      <c r="AC313" s="99">
        <v>800</v>
      </c>
      <c r="AD313" s="98"/>
      <c r="AE313" s="102">
        <f t="shared" si="409"/>
        <v>6400</v>
      </c>
      <c r="AF313" s="99">
        <v>800</v>
      </c>
      <c r="AG313" s="98"/>
      <c r="AH313" s="102">
        <f t="shared" si="495"/>
        <v>7200</v>
      </c>
      <c r="AI313" s="99">
        <v>800</v>
      </c>
      <c r="AJ313" s="98"/>
      <c r="AK313" s="102">
        <f t="shared" si="496"/>
        <v>8000</v>
      </c>
      <c r="AL313" s="99">
        <v>800</v>
      </c>
      <c r="AM313" s="98"/>
      <c r="AN313" s="102">
        <f t="shared" si="497"/>
        <v>8800</v>
      </c>
      <c r="AO313" s="99">
        <v>800</v>
      </c>
      <c r="AP313" s="113"/>
      <c r="AQ313" s="102">
        <f t="shared" si="498"/>
        <v>9600</v>
      </c>
      <c r="AR313" s="99">
        <v>800</v>
      </c>
      <c r="AS313" s="113"/>
      <c r="AT313" s="102">
        <f t="shared" si="499"/>
        <v>10400</v>
      </c>
      <c r="AU313" s="99">
        <v>800</v>
      </c>
      <c r="AV313" s="113"/>
      <c r="AW313" s="102">
        <f t="shared" si="500"/>
        <v>11200</v>
      </c>
      <c r="AX313" s="99">
        <v>800</v>
      </c>
      <c r="AY313" s="113"/>
      <c r="AZ313" s="102">
        <f t="shared" si="501"/>
        <v>12000</v>
      </c>
      <c r="BA313" s="99">
        <v>800</v>
      </c>
      <c r="BB313" s="113"/>
      <c r="BC313" s="102">
        <f t="shared" si="502"/>
        <v>12800</v>
      </c>
      <c r="BD313" s="99">
        <v>800</v>
      </c>
      <c r="BE313" s="113"/>
      <c r="BF313" s="102">
        <f t="shared" si="503"/>
        <v>13600</v>
      </c>
      <c r="BG313" s="99">
        <v>800</v>
      </c>
      <c r="BH313" s="113"/>
      <c r="BI313" s="102">
        <f t="shared" si="504"/>
        <v>14400</v>
      </c>
      <c r="BJ313" s="99">
        <v>800</v>
      </c>
      <c r="BK313" s="113"/>
      <c r="BL313" s="102">
        <f t="shared" si="505"/>
        <v>15200</v>
      </c>
      <c r="BM313" s="99">
        <v>800</v>
      </c>
      <c r="BN313" s="113"/>
      <c r="BO313" s="102">
        <f t="shared" si="506"/>
        <v>16000</v>
      </c>
      <c r="BP313" s="99">
        <v>800</v>
      </c>
      <c r="BQ313" s="113"/>
      <c r="BR313" s="102">
        <f t="shared" si="507"/>
        <v>16800</v>
      </c>
      <c r="BS313" s="99">
        <v>800</v>
      </c>
      <c r="BT313" s="113"/>
      <c r="BU313" s="102">
        <f t="shared" si="508"/>
        <v>17600</v>
      </c>
      <c r="BV313" s="99">
        <v>800</v>
      </c>
      <c r="BW313" s="113"/>
      <c r="BX313" s="102">
        <f t="shared" si="509"/>
        <v>18400</v>
      </c>
      <c r="BY313" s="99">
        <v>800</v>
      </c>
      <c r="BZ313" s="113">
        <v>5000</v>
      </c>
      <c r="CA313" s="102">
        <f t="shared" si="510"/>
        <v>14200</v>
      </c>
      <c r="CB313" s="99">
        <v>800</v>
      </c>
      <c r="CC313" s="113"/>
      <c r="CD313" s="102">
        <f t="shared" si="511"/>
        <v>15000</v>
      </c>
    </row>
    <row r="314" spans="1:82" x14ac:dyDescent="0.25">
      <c r="A314" s="41" t="e">
        <f>VLOOKUP(B314,справочник!$B$2:$E$322,4,FALSE)</f>
        <v>#N/A</v>
      </c>
      <c r="B314" t="str">
        <f t="shared" si="405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494"/>
        <v>47</v>
      </c>
      <c r="I314" s="1">
        <f t="shared" si="512"/>
        <v>47000</v>
      </c>
      <c r="J314" s="17">
        <f>24000+11000</f>
        <v>35000</v>
      </c>
      <c r="K314" s="17">
        <v>8000</v>
      </c>
      <c r="L314" s="18">
        <f t="shared" si="513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406"/>
        <v>13600</v>
      </c>
      <c r="Z314" s="96">
        <v>12</v>
      </c>
      <c r="AA314" s="96">
        <f t="shared" si="407"/>
        <v>9600</v>
      </c>
      <c r="AB314" s="96">
        <f t="shared" si="408"/>
        <v>0</v>
      </c>
      <c r="AC314" s="99">
        <v>800</v>
      </c>
      <c r="AD314" s="98"/>
      <c r="AE314" s="102">
        <f t="shared" si="409"/>
        <v>800</v>
      </c>
      <c r="AF314" s="99">
        <v>800</v>
      </c>
      <c r="AG314" s="98"/>
      <c r="AH314" s="102">
        <f t="shared" si="495"/>
        <v>1600</v>
      </c>
      <c r="AI314" s="99">
        <v>800</v>
      </c>
      <c r="AJ314" s="98"/>
      <c r="AK314" s="102">
        <f t="shared" si="496"/>
        <v>2400</v>
      </c>
      <c r="AL314" s="99">
        <v>800</v>
      </c>
      <c r="AM314" s="98">
        <v>2400</v>
      </c>
      <c r="AN314" s="102">
        <f t="shared" si="497"/>
        <v>800</v>
      </c>
      <c r="AO314" s="99">
        <v>800</v>
      </c>
      <c r="AP314" s="113"/>
      <c r="AQ314" s="102">
        <f t="shared" si="498"/>
        <v>1600</v>
      </c>
      <c r="AR314" s="99">
        <v>800</v>
      </c>
      <c r="AS314" s="113"/>
      <c r="AT314" s="102">
        <f t="shared" si="499"/>
        <v>2400</v>
      </c>
      <c r="AU314" s="99">
        <v>800</v>
      </c>
      <c r="AV314" s="113">
        <v>2400</v>
      </c>
      <c r="AW314" s="102">
        <f t="shared" si="500"/>
        <v>800</v>
      </c>
      <c r="AX314" s="99">
        <v>800</v>
      </c>
      <c r="AY314" s="113"/>
      <c r="AZ314" s="102">
        <f t="shared" si="501"/>
        <v>1600</v>
      </c>
      <c r="BA314" s="99">
        <v>800</v>
      </c>
      <c r="BB314" s="113"/>
      <c r="BC314" s="102">
        <f t="shared" si="502"/>
        <v>2400</v>
      </c>
      <c r="BD314" s="99">
        <v>800</v>
      </c>
      <c r="BE314" s="113"/>
      <c r="BF314" s="102">
        <f t="shared" si="503"/>
        <v>3200</v>
      </c>
      <c r="BG314" s="99">
        <v>800</v>
      </c>
      <c r="BH314" s="113">
        <v>2400</v>
      </c>
      <c r="BI314" s="102">
        <f t="shared" si="504"/>
        <v>1600</v>
      </c>
      <c r="BJ314" s="99">
        <v>800</v>
      </c>
      <c r="BK314" s="113"/>
      <c r="BL314" s="102">
        <f t="shared" si="505"/>
        <v>2400</v>
      </c>
      <c r="BM314" s="99">
        <v>800</v>
      </c>
      <c r="BN314" s="113"/>
      <c r="BO314" s="102">
        <f t="shared" si="506"/>
        <v>3200</v>
      </c>
      <c r="BP314" s="99">
        <v>800</v>
      </c>
      <c r="BQ314" s="113">
        <v>2400</v>
      </c>
      <c r="BR314" s="102">
        <f t="shared" si="507"/>
        <v>1600</v>
      </c>
      <c r="BS314" s="99">
        <v>800</v>
      </c>
      <c r="BT314" s="113"/>
      <c r="BU314" s="102">
        <f t="shared" si="508"/>
        <v>2400</v>
      </c>
      <c r="BV314" s="99">
        <v>800</v>
      </c>
      <c r="BW314" s="113">
        <v>2400</v>
      </c>
      <c r="BX314" s="102">
        <f t="shared" si="509"/>
        <v>800</v>
      </c>
      <c r="BY314" s="99">
        <v>800</v>
      </c>
      <c r="BZ314" s="113"/>
      <c r="CA314" s="102">
        <f t="shared" si="510"/>
        <v>1600</v>
      </c>
      <c r="CB314" s="99">
        <v>800</v>
      </c>
      <c r="CC314" s="113"/>
      <c r="CD314" s="102">
        <f t="shared" si="511"/>
        <v>2400</v>
      </c>
    </row>
    <row r="315" spans="1:82" ht="25.5" x14ac:dyDescent="0.25">
      <c r="A315" s="41" t="e">
        <f>VLOOKUP(B315,справочник!$B$2:$E$322,4,FALSE)</f>
        <v>#N/A</v>
      </c>
      <c r="B315" t="str">
        <f t="shared" si="405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494"/>
        <v>53</v>
      </c>
      <c r="I315" s="1">
        <f t="shared" si="512"/>
        <v>53000</v>
      </c>
      <c r="J315" s="17">
        <f>1000+37000</f>
        <v>38000</v>
      </c>
      <c r="K315" s="17"/>
      <c r="L315" s="18">
        <f t="shared" si="513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406"/>
        <v>21400</v>
      </c>
      <c r="Z315" s="96">
        <v>12</v>
      </c>
      <c r="AA315" s="96">
        <f t="shared" si="407"/>
        <v>9600</v>
      </c>
      <c r="AB315" s="96">
        <f t="shared" si="408"/>
        <v>3200</v>
      </c>
      <c r="AC315" s="99">
        <v>800</v>
      </c>
      <c r="AD315" s="98"/>
      <c r="AE315" s="102">
        <f t="shared" si="409"/>
        <v>4000</v>
      </c>
      <c r="AF315" s="99">
        <v>800</v>
      </c>
      <c r="AG315" s="98"/>
      <c r="AH315" s="102">
        <f t="shared" si="495"/>
        <v>4800</v>
      </c>
      <c r="AI315" s="99">
        <v>800</v>
      </c>
      <c r="AJ315" s="98">
        <v>5600</v>
      </c>
      <c r="AK315" s="102">
        <f t="shared" si="496"/>
        <v>0</v>
      </c>
      <c r="AL315" s="99">
        <v>800</v>
      </c>
      <c r="AM315" s="98"/>
      <c r="AN315" s="102">
        <f t="shared" si="497"/>
        <v>800</v>
      </c>
      <c r="AO315" s="99">
        <v>800</v>
      </c>
      <c r="AP315" s="113"/>
      <c r="AQ315" s="102">
        <f t="shared" si="498"/>
        <v>1600</v>
      </c>
      <c r="AR315" s="99">
        <v>800</v>
      </c>
      <c r="AS315" s="113">
        <v>2400</v>
      </c>
      <c r="AT315" s="102">
        <f t="shared" si="499"/>
        <v>0</v>
      </c>
      <c r="AU315" s="99">
        <v>800</v>
      </c>
      <c r="AV315" s="113"/>
      <c r="AW315" s="102">
        <f t="shared" si="500"/>
        <v>800</v>
      </c>
      <c r="AX315" s="99">
        <v>800</v>
      </c>
      <c r="AY315" s="113">
        <v>2800</v>
      </c>
      <c r="AZ315" s="102">
        <f t="shared" si="501"/>
        <v>-1200</v>
      </c>
      <c r="BA315" s="99">
        <v>800</v>
      </c>
      <c r="BB315" s="113"/>
      <c r="BC315" s="102">
        <f t="shared" si="502"/>
        <v>-400</v>
      </c>
      <c r="BD315" s="99">
        <v>800</v>
      </c>
      <c r="BE315" s="113"/>
      <c r="BF315" s="102">
        <f t="shared" si="503"/>
        <v>400</v>
      </c>
      <c r="BG315" s="99">
        <v>800</v>
      </c>
      <c r="BH315" s="113"/>
      <c r="BI315" s="102">
        <f t="shared" si="504"/>
        <v>1200</v>
      </c>
      <c r="BJ315" s="99">
        <v>800</v>
      </c>
      <c r="BK315" s="113"/>
      <c r="BL315" s="102">
        <f t="shared" si="505"/>
        <v>2000</v>
      </c>
      <c r="BM315" s="99">
        <v>800</v>
      </c>
      <c r="BN315" s="113"/>
      <c r="BO315" s="102">
        <f t="shared" si="506"/>
        <v>2800</v>
      </c>
      <c r="BP315" s="99">
        <v>800</v>
      </c>
      <c r="BQ315" s="113">
        <v>5000</v>
      </c>
      <c r="BR315" s="102">
        <f t="shared" si="507"/>
        <v>-1400</v>
      </c>
      <c r="BS315" s="99">
        <v>800</v>
      </c>
      <c r="BT315" s="113"/>
      <c r="BU315" s="102">
        <f t="shared" si="508"/>
        <v>-600</v>
      </c>
      <c r="BV315" s="99">
        <v>800</v>
      </c>
      <c r="BW315" s="113"/>
      <c r="BX315" s="102">
        <f t="shared" si="509"/>
        <v>200</v>
      </c>
      <c r="BY315" s="99">
        <v>800</v>
      </c>
      <c r="BZ315" s="113"/>
      <c r="CA315" s="102">
        <f t="shared" si="510"/>
        <v>1000</v>
      </c>
      <c r="CB315" s="99">
        <v>800</v>
      </c>
      <c r="CC315" s="113"/>
      <c r="CD315" s="102">
        <f t="shared" si="511"/>
        <v>1800</v>
      </c>
    </row>
    <row r="316" spans="1:82" ht="25.5" customHeight="1" x14ac:dyDescent="0.25">
      <c r="A316" s="41" t="e">
        <f>VLOOKUP(B316,справочник!$B$2:$E$322,4,FALSE)</f>
        <v>#N/A</v>
      </c>
      <c r="B316" t="str">
        <f t="shared" si="405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494"/>
        <v>50</v>
      </c>
      <c r="I316" s="1">
        <f t="shared" si="512"/>
        <v>50000</v>
      </c>
      <c r="J316" s="17">
        <f>46000+1000</f>
        <v>47000</v>
      </c>
      <c r="K316" s="17"/>
      <c r="L316" s="18">
        <f t="shared" si="513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406"/>
        <v>0</v>
      </c>
      <c r="Z316" s="96">
        <v>12</v>
      </c>
      <c r="AA316" s="96">
        <f t="shared" si="407"/>
        <v>9600</v>
      </c>
      <c r="AB316" s="96">
        <f t="shared" si="408"/>
        <v>12600</v>
      </c>
      <c r="AC316" s="99">
        <v>800</v>
      </c>
      <c r="AD316" s="98"/>
      <c r="AE316" s="102">
        <f t="shared" si="409"/>
        <v>13400</v>
      </c>
      <c r="AF316" s="99">
        <v>800</v>
      </c>
      <c r="AG316" s="98"/>
      <c r="AH316" s="102">
        <f t="shared" si="495"/>
        <v>14200</v>
      </c>
      <c r="AI316" s="99">
        <v>800</v>
      </c>
      <c r="AJ316" s="98"/>
      <c r="AK316" s="102">
        <f t="shared" si="496"/>
        <v>15000</v>
      </c>
      <c r="AL316" s="99">
        <v>800</v>
      </c>
      <c r="AM316" s="98"/>
      <c r="AN316" s="102">
        <f t="shared" si="497"/>
        <v>15800</v>
      </c>
      <c r="AO316" s="99">
        <v>800</v>
      </c>
      <c r="AP316" s="113"/>
      <c r="AQ316" s="102">
        <f t="shared" si="498"/>
        <v>16600</v>
      </c>
      <c r="AR316" s="99">
        <v>800</v>
      </c>
      <c r="AS316" s="113"/>
      <c r="AT316" s="102">
        <f t="shared" si="499"/>
        <v>17400</v>
      </c>
      <c r="AU316" s="99">
        <v>800</v>
      </c>
      <c r="AV316" s="113"/>
      <c r="AW316" s="102">
        <f t="shared" si="500"/>
        <v>18200</v>
      </c>
      <c r="AX316" s="99">
        <v>800</v>
      </c>
      <c r="AY316" s="113"/>
      <c r="AZ316" s="102">
        <f t="shared" si="501"/>
        <v>19000</v>
      </c>
      <c r="BA316" s="99">
        <v>800</v>
      </c>
      <c r="BB316" s="113"/>
      <c r="BC316" s="102">
        <f t="shared" si="502"/>
        <v>19800</v>
      </c>
      <c r="BD316" s="99">
        <v>800</v>
      </c>
      <c r="BE316" s="113"/>
      <c r="BF316" s="102">
        <f t="shared" si="503"/>
        <v>20600</v>
      </c>
      <c r="BG316" s="99">
        <v>800</v>
      </c>
      <c r="BH316" s="113"/>
      <c r="BI316" s="102">
        <f t="shared" si="504"/>
        <v>21400</v>
      </c>
      <c r="BJ316" s="99">
        <v>800</v>
      </c>
      <c r="BK316" s="113">
        <v>15200</v>
      </c>
      <c r="BL316" s="102">
        <f t="shared" si="505"/>
        <v>7000</v>
      </c>
      <c r="BM316" s="99">
        <v>800</v>
      </c>
      <c r="BN316" s="113"/>
      <c r="BO316" s="102">
        <f t="shared" si="506"/>
        <v>7800</v>
      </c>
      <c r="BP316" s="99">
        <v>800</v>
      </c>
      <c r="BQ316" s="113"/>
      <c r="BR316" s="102">
        <f t="shared" si="507"/>
        <v>8600</v>
      </c>
      <c r="BS316" s="99">
        <v>800</v>
      </c>
      <c r="BT316" s="113"/>
      <c r="BU316" s="102">
        <f t="shared" si="508"/>
        <v>9400</v>
      </c>
      <c r="BV316" s="99">
        <v>800</v>
      </c>
      <c r="BW316" s="113"/>
      <c r="BX316" s="102">
        <f t="shared" si="509"/>
        <v>10200</v>
      </c>
      <c r="BY316" s="99">
        <v>800</v>
      </c>
      <c r="BZ316" s="113"/>
      <c r="CA316" s="102">
        <f t="shared" si="510"/>
        <v>11000</v>
      </c>
      <c r="CB316" s="99">
        <v>800</v>
      </c>
      <c r="CC316" s="113"/>
      <c r="CD316" s="102">
        <f t="shared" si="511"/>
        <v>11800</v>
      </c>
    </row>
    <row r="317" spans="1:82" x14ac:dyDescent="0.25">
      <c r="A317" s="41" t="e">
        <f>VLOOKUP(B317,справочник!$B$2:$E$322,4,FALSE)</f>
        <v>#N/A</v>
      </c>
      <c r="B317" t="str">
        <f t="shared" si="405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494"/>
        <v>20</v>
      </c>
      <c r="I317" s="1">
        <f t="shared" si="512"/>
        <v>20000</v>
      </c>
      <c r="J317" s="17">
        <v>9000</v>
      </c>
      <c r="K317" s="17"/>
      <c r="L317" s="18">
        <f t="shared" si="513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406"/>
        <v>8600</v>
      </c>
      <c r="Z317" s="96">
        <v>12</v>
      </c>
      <c r="AA317" s="96">
        <f t="shared" si="407"/>
        <v>9600</v>
      </c>
      <c r="AB317" s="96">
        <f t="shared" si="408"/>
        <v>12000</v>
      </c>
      <c r="AC317" s="99">
        <v>800</v>
      </c>
      <c r="AD317" s="98"/>
      <c r="AE317" s="102">
        <f t="shared" si="409"/>
        <v>12800</v>
      </c>
      <c r="AF317" s="99">
        <v>800</v>
      </c>
      <c r="AG317" s="98"/>
      <c r="AH317" s="102">
        <f t="shared" si="495"/>
        <v>13600</v>
      </c>
      <c r="AI317" s="99">
        <v>800</v>
      </c>
      <c r="AJ317" s="98"/>
      <c r="AK317" s="102">
        <f t="shared" si="496"/>
        <v>14400</v>
      </c>
      <c r="AL317" s="99">
        <v>800</v>
      </c>
      <c r="AM317" s="98"/>
      <c r="AN317" s="102">
        <f t="shared" si="497"/>
        <v>15200</v>
      </c>
      <c r="AO317" s="99">
        <v>800</v>
      </c>
      <c r="AP317" s="113"/>
      <c r="AQ317" s="102">
        <f t="shared" si="498"/>
        <v>16000</v>
      </c>
      <c r="AR317" s="99">
        <v>800</v>
      </c>
      <c r="AS317" s="113"/>
      <c r="AT317" s="102">
        <f t="shared" si="499"/>
        <v>16800</v>
      </c>
      <c r="AU317" s="99">
        <v>800</v>
      </c>
      <c r="AV317" s="113"/>
      <c r="AW317" s="102">
        <f t="shared" si="500"/>
        <v>17600</v>
      </c>
      <c r="AX317" s="99">
        <v>800</v>
      </c>
      <c r="AY317" s="113"/>
      <c r="AZ317" s="102">
        <f t="shared" si="501"/>
        <v>18400</v>
      </c>
      <c r="BA317" s="99">
        <v>800</v>
      </c>
      <c r="BB317" s="113"/>
      <c r="BC317" s="102">
        <f t="shared" si="502"/>
        <v>19200</v>
      </c>
      <c r="BD317" s="99">
        <v>800</v>
      </c>
      <c r="BE317" s="113"/>
      <c r="BF317" s="102">
        <f t="shared" si="503"/>
        <v>20000</v>
      </c>
      <c r="BG317" s="99">
        <v>800</v>
      </c>
      <c r="BH317" s="113"/>
      <c r="BI317" s="102">
        <f t="shared" si="504"/>
        <v>20800</v>
      </c>
      <c r="BJ317" s="99">
        <v>800</v>
      </c>
      <c r="BK317" s="113"/>
      <c r="BL317" s="102">
        <f t="shared" si="505"/>
        <v>21600</v>
      </c>
      <c r="BM317" s="99">
        <v>800</v>
      </c>
      <c r="BN317" s="113"/>
      <c r="BO317" s="102">
        <f t="shared" si="506"/>
        <v>22400</v>
      </c>
      <c r="BP317" s="99">
        <v>800</v>
      </c>
      <c r="BQ317" s="113"/>
      <c r="BR317" s="102">
        <f t="shared" si="507"/>
        <v>23200</v>
      </c>
      <c r="BS317" s="99">
        <v>800</v>
      </c>
      <c r="BT317" s="113"/>
      <c r="BU317" s="102">
        <f t="shared" si="508"/>
        <v>24000</v>
      </c>
      <c r="BV317" s="99">
        <v>800</v>
      </c>
      <c r="BW317" s="113"/>
      <c r="BX317" s="102">
        <f t="shared" si="509"/>
        <v>24800</v>
      </c>
      <c r="BY317" s="99">
        <v>800</v>
      </c>
      <c r="BZ317" s="113">
        <v>25600</v>
      </c>
      <c r="CA317" s="102">
        <f t="shared" si="510"/>
        <v>0</v>
      </c>
      <c r="CB317" s="99">
        <v>800</v>
      </c>
      <c r="CC317" s="113"/>
      <c r="CD317" s="102">
        <f t="shared" si="511"/>
        <v>800</v>
      </c>
    </row>
    <row r="318" spans="1:82" x14ac:dyDescent="0.25">
      <c r="A318" s="41" t="e">
        <f>VLOOKUP(B318,справочник!$B$2:$E$322,4,FALSE)</f>
        <v>#N/A</v>
      </c>
      <c r="B318" t="str">
        <f t="shared" si="405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494"/>
        <v>36</v>
      </c>
      <c r="I318" s="1">
        <f t="shared" si="512"/>
        <v>36000</v>
      </c>
      <c r="J318" s="17">
        <v>32000</v>
      </c>
      <c r="K318" s="17"/>
      <c r="L318" s="18">
        <f t="shared" si="513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406"/>
        <v>11200</v>
      </c>
      <c r="Z318" s="96">
        <v>12</v>
      </c>
      <c r="AA318" s="96">
        <f t="shared" si="407"/>
        <v>9600</v>
      </c>
      <c r="AB318" s="96">
        <f t="shared" si="408"/>
        <v>2400</v>
      </c>
      <c r="AC318" s="99">
        <v>800</v>
      </c>
      <c r="AD318" s="98"/>
      <c r="AE318" s="102">
        <f t="shared" si="409"/>
        <v>3200</v>
      </c>
      <c r="AF318" s="99">
        <v>800</v>
      </c>
      <c r="AG318" s="98">
        <v>4000</v>
      </c>
      <c r="AH318" s="102">
        <f t="shared" si="495"/>
        <v>0</v>
      </c>
      <c r="AI318" s="99">
        <v>800</v>
      </c>
      <c r="AJ318" s="98"/>
      <c r="AK318" s="102">
        <f t="shared" si="496"/>
        <v>800</v>
      </c>
      <c r="AL318" s="99">
        <v>800</v>
      </c>
      <c r="AM318" s="98">
        <v>800</v>
      </c>
      <c r="AN318" s="102">
        <f t="shared" si="497"/>
        <v>800</v>
      </c>
      <c r="AO318" s="99">
        <v>800</v>
      </c>
      <c r="AP318" s="113"/>
      <c r="AQ318" s="102">
        <f t="shared" si="498"/>
        <v>1600</v>
      </c>
      <c r="AR318" s="99">
        <v>800</v>
      </c>
      <c r="AS318" s="113"/>
      <c r="AT318" s="102">
        <f t="shared" si="499"/>
        <v>2400</v>
      </c>
      <c r="AU318" s="99">
        <v>800</v>
      </c>
      <c r="AV318" s="113"/>
      <c r="AW318" s="102">
        <f t="shared" si="500"/>
        <v>3200</v>
      </c>
      <c r="AX318" s="99">
        <v>800</v>
      </c>
      <c r="AY318" s="113">
        <v>3200</v>
      </c>
      <c r="AZ318" s="102">
        <f t="shared" si="501"/>
        <v>800</v>
      </c>
      <c r="BA318" s="99">
        <v>800</v>
      </c>
      <c r="BB318" s="113">
        <v>1000</v>
      </c>
      <c r="BC318" s="102">
        <f t="shared" si="502"/>
        <v>600</v>
      </c>
      <c r="BD318" s="99">
        <v>800</v>
      </c>
      <c r="BE318" s="113"/>
      <c r="BF318" s="102">
        <f t="shared" si="503"/>
        <v>1400</v>
      </c>
      <c r="BG318" s="99">
        <v>800</v>
      </c>
      <c r="BH318" s="113">
        <v>1200</v>
      </c>
      <c r="BI318" s="102">
        <f t="shared" si="504"/>
        <v>1000</v>
      </c>
      <c r="BJ318" s="99">
        <v>800</v>
      </c>
      <c r="BK318" s="113"/>
      <c r="BL318" s="102">
        <f t="shared" si="505"/>
        <v>1800</v>
      </c>
      <c r="BM318" s="99">
        <v>800</v>
      </c>
      <c r="BN318" s="113">
        <v>5000</v>
      </c>
      <c r="BO318" s="102">
        <f t="shared" si="506"/>
        <v>-2400</v>
      </c>
      <c r="BP318" s="99">
        <v>800</v>
      </c>
      <c r="BQ318" s="113"/>
      <c r="BR318" s="102">
        <f t="shared" si="507"/>
        <v>-1600</v>
      </c>
      <c r="BS318" s="99">
        <v>800</v>
      </c>
      <c r="BT318" s="113"/>
      <c r="BU318" s="102">
        <f t="shared" si="508"/>
        <v>-800</v>
      </c>
      <c r="BV318" s="99">
        <v>800</v>
      </c>
      <c r="BW318" s="113">
        <v>1600</v>
      </c>
      <c r="BX318" s="102">
        <f t="shared" si="509"/>
        <v>-1600</v>
      </c>
      <c r="BY318" s="99">
        <v>800</v>
      </c>
      <c r="BZ318" s="113"/>
      <c r="CA318" s="102">
        <f t="shared" si="510"/>
        <v>-800</v>
      </c>
      <c r="CB318" s="99">
        <v>800</v>
      </c>
      <c r="CC318" s="113"/>
      <c r="CD318" s="102">
        <f t="shared" si="511"/>
        <v>0</v>
      </c>
    </row>
    <row r="319" spans="1:82" x14ac:dyDescent="0.25">
      <c r="A319" s="41">
        <f>VLOOKUP(B319,справочник!$B$2:$E$322,4,FALSE)</f>
        <v>240</v>
      </c>
      <c r="B319" t="str">
        <f t="shared" si="405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494"/>
        <v>52</v>
      </c>
      <c r="I319" s="1">
        <f t="shared" si="512"/>
        <v>52000</v>
      </c>
      <c r="J319" s="17">
        <f>1000+49000</f>
        <v>50000</v>
      </c>
      <c r="K319" s="17">
        <v>3000</v>
      </c>
      <c r="L319" s="18">
        <f t="shared" si="513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406"/>
        <v>6600</v>
      </c>
      <c r="Z319" s="96">
        <v>12</v>
      </c>
      <c r="AA319" s="96">
        <f t="shared" si="407"/>
        <v>9600</v>
      </c>
      <c r="AB319" s="96">
        <f t="shared" si="408"/>
        <v>2000</v>
      </c>
      <c r="AC319" s="99">
        <v>800</v>
      </c>
      <c r="AD319" s="98">
        <v>2400</v>
      </c>
      <c r="AE319" s="102">
        <f t="shared" si="409"/>
        <v>400</v>
      </c>
      <c r="AF319" s="99">
        <v>800</v>
      </c>
      <c r="AG319" s="98"/>
      <c r="AH319" s="102">
        <f t="shared" si="495"/>
        <v>1200</v>
      </c>
      <c r="AI319" s="99">
        <v>800</v>
      </c>
      <c r="AJ319" s="98"/>
      <c r="AK319" s="102">
        <f t="shared" si="496"/>
        <v>2000</v>
      </c>
      <c r="AL319" s="99">
        <v>800</v>
      </c>
      <c r="AM319" s="98">
        <v>2800</v>
      </c>
      <c r="AN319" s="102">
        <f t="shared" si="497"/>
        <v>0</v>
      </c>
      <c r="AO319" s="99">
        <v>800</v>
      </c>
      <c r="AP319" s="113"/>
      <c r="AQ319" s="102">
        <f t="shared" si="498"/>
        <v>800</v>
      </c>
      <c r="AR319" s="99">
        <v>800</v>
      </c>
      <c r="AS319" s="113"/>
      <c r="AT319" s="102">
        <f t="shared" si="499"/>
        <v>1600</v>
      </c>
      <c r="AU319" s="99">
        <v>800</v>
      </c>
      <c r="AV319" s="113">
        <v>2400</v>
      </c>
      <c r="AW319" s="102">
        <f t="shared" si="500"/>
        <v>0</v>
      </c>
      <c r="AX319" s="99">
        <v>800</v>
      </c>
      <c r="AY319" s="113"/>
      <c r="AZ319" s="102">
        <f t="shared" si="501"/>
        <v>800</v>
      </c>
      <c r="BA319" s="99">
        <v>800</v>
      </c>
      <c r="BB319" s="113">
        <v>1600</v>
      </c>
      <c r="BC319" s="102">
        <f t="shared" si="502"/>
        <v>0</v>
      </c>
      <c r="BD319" s="99">
        <v>800</v>
      </c>
      <c r="BE319" s="113"/>
      <c r="BF319" s="102">
        <f t="shared" si="503"/>
        <v>800</v>
      </c>
      <c r="BG319" s="99">
        <v>800</v>
      </c>
      <c r="BH319" s="113">
        <v>1200</v>
      </c>
      <c r="BI319" s="102">
        <f t="shared" si="504"/>
        <v>400</v>
      </c>
      <c r="BJ319" s="99">
        <v>800</v>
      </c>
      <c r="BK319" s="113"/>
      <c r="BL319" s="102">
        <f t="shared" si="505"/>
        <v>1200</v>
      </c>
      <c r="BM319" s="99">
        <v>800</v>
      </c>
      <c r="BN319" s="113">
        <v>2000</v>
      </c>
      <c r="BO319" s="102">
        <f t="shared" si="506"/>
        <v>0</v>
      </c>
      <c r="BP319" s="99">
        <v>800</v>
      </c>
      <c r="BQ319" s="113"/>
      <c r="BR319" s="102">
        <f t="shared" si="507"/>
        <v>800</v>
      </c>
      <c r="BS319" s="99">
        <v>800</v>
      </c>
      <c r="BT319" s="113"/>
      <c r="BU319" s="102">
        <f t="shared" si="508"/>
        <v>1600</v>
      </c>
      <c r="BV319" s="99">
        <v>800</v>
      </c>
      <c r="BW319" s="113"/>
      <c r="BX319" s="102">
        <f t="shared" si="509"/>
        <v>2400</v>
      </c>
      <c r="BY319" s="99">
        <v>800</v>
      </c>
      <c r="BZ319" s="113">
        <v>2400</v>
      </c>
      <c r="CA319" s="102">
        <f t="shared" si="510"/>
        <v>800</v>
      </c>
      <c r="CB319" s="99">
        <v>800</v>
      </c>
      <c r="CC319" s="113"/>
      <c r="CD319" s="102">
        <f t="shared" si="511"/>
        <v>1600</v>
      </c>
    </row>
    <row r="320" spans="1:82" x14ac:dyDescent="0.25">
      <c r="A320" s="41">
        <f>VLOOKUP(B320,справочник!$B$2:$E$322,4,FALSE)</f>
        <v>10</v>
      </c>
      <c r="B320" t="str">
        <f t="shared" si="405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512"/>
        <v>0</v>
      </c>
      <c r="J320" s="17"/>
      <c r="K320" s="17"/>
      <c r="L320" s="18">
        <f t="shared" si="513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406"/>
        <v>0</v>
      </c>
      <c r="Z320" s="96">
        <v>12</v>
      </c>
      <c r="AA320" s="96">
        <f t="shared" si="407"/>
        <v>9600</v>
      </c>
      <c r="AB320" s="96">
        <f t="shared" si="408"/>
        <v>9600</v>
      </c>
      <c r="AC320" s="99">
        <v>800</v>
      </c>
      <c r="AD320" s="98"/>
      <c r="AE320" s="102">
        <f t="shared" si="409"/>
        <v>10400</v>
      </c>
      <c r="AF320" s="99">
        <v>800</v>
      </c>
      <c r="AG320" s="98"/>
      <c r="AH320" s="102">
        <f t="shared" si="495"/>
        <v>11200</v>
      </c>
      <c r="AI320" s="99">
        <v>800</v>
      </c>
      <c r="AJ320" s="98"/>
      <c r="AK320" s="102">
        <f t="shared" si="496"/>
        <v>12000</v>
      </c>
      <c r="AL320" s="99">
        <v>800</v>
      </c>
      <c r="AM320" s="98"/>
      <c r="AN320" s="102">
        <f t="shared" si="497"/>
        <v>12800</v>
      </c>
      <c r="AO320" s="99">
        <v>800</v>
      </c>
      <c r="AP320" s="113"/>
      <c r="AQ320" s="102">
        <f t="shared" si="498"/>
        <v>13600</v>
      </c>
      <c r="AR320" s="99">
        <v>800</v>
      </c>
      <c r="AS320" s="113"/>
      <c r="AT320" s="102">
        <f t="shared" si="499"/>
        <v>14400</v>
      </c>
      <c r="AU320" s="99">
        <v>800</v>
      </c>
      <c r="AV320" s="113"/>
      <c r="AW320" s="102">
        <f t="shared" si="500"/>
        <v>15200</v>
      </c>
      <c r="AX320" s="99">
        <v>800</v>
      </c>
      <c r="AY320" s="113"/>
      <c r="AZ320" s="102">
        <f t="shared" si="501"/>
        <v>16000</v>
      </c>
      <c r="BA320" s="99">
        <v>800</v>
      </c>
      <c r="BB320" s="113"/>
      <c r="BC320" s="102">
        <f t="shared" si="502"/>
        <v>16800</v>
      </c>
      <c r="BD320" s="99">
        <v>800</v>
      </c>
      <c r="BE320" s="113"/>
      <c r="BF320" s="102">
        <f t="shared" si="503"/>
        <v>17600</v>
      </c>
      <c r="BG320" s="99">
        <v>800</v>
      </c>
      <c r="BH320" s="113"/>
      <c r="BI320" s="102">
        <f t="shared" si="504"/>
        <v>18400</v>
      </c>
      <c r="BJ320" s="99">
        <v>800</v>
      </c>
      <c r="BK320" s="113"/>
      <c r="BL320" s="102">
        <f t="shared" si="505"/>
        <v>19200</v>
      </c>
      <c r="BM320" s="99">
        <v>800</v>
      </c>
      <c r="BN320" s="113"/>
      <c r="BO320" s="102">
        <f t="shared" si="506"/>
        <v>20000</v>
      </c>
      <c r="BP320" s="99">
        <v>800</v>
      </c>
      <c r="BQ320" s="113"/>
      <c r="BR320" s="102">
        <f t="shared" si="507"/>
        <v>20800</v>
      </c>
      <c r="BS320" s="99">
        <v>800</v>
      </c>
      <c r="BT320" s="113"/>
      <c r="BU320" s="102">
        <f t="shared" si="508"/>
        <v>21600</v>
      </c>
      <c r="BV320" s="99">
        <v>800</v>
      </c>
      <c r="BW320" s="113"/>
      <c r="BX320" s="102">
        <f t="shared" si="509"/>
        <v>22400</v>
      </c>
      <c r="BY320" s="99">
        <v>800</v>
      </c>
      <c r="BZ320" s="113"/>
      <c r="CA320" s="102">
        <f t="shared" si="510"/>
        <v>23200</v>
      </c>
      <c r="CB320" s="99">
        <v>800</v>
      </c>
      <c r="CC320" s="113"/>
      <c r="CD320" s="102">
        <f t="shared" si="511"/>
        <v>24000</v>
      </c>
    </row>
    <row r="321" spans="1:82" x14ac:dyDescent="0.25">
      <c r="A321" s="41">
        <f>VLOOKUP(B321,справочник!$B$2:$E$322,4,FALSE)</f>
        <v>55</v>
      </c>
      <c r="B321" t="str">
        <f t="shared" si="405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512"/>
        <v>53000</v>
      </c>
      <c r="J321" s="17">
        <f>1000+53000</f>
        <v>54000</v>
      </c>
      <c r="K321" s="17">
        <v>3000</v>
      </c>
      <c r="L321" s="18">
        <f t="shared" si="513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406"/>
        <v>9600</v>
      </c>
      <c r="Z321" s="96">
        <v>12</v>
      </c>
      <c r="AA321" s="96">
        <f t="shared" si="407"/>
        <v>9600</v>
      </c>
      <c r="AB321" s="96">
        <f t="shared" si="408"/>
        <v>-4000</v>
      </c>
      <c r="AC321" s="99">
        <v>800</v>
      </c>
      <c r="AD321" s="98"/>
      <c r="AE321" s="102">
        <f t="shared" si="409"/>
        <v>-3200</v>
      </c>
      <c r="AF321" s="99">
        <v>800</v>
      </c>
      <c r="AG321" s="98"/>
      <c r="AH321" s="102">
        <f t="shared" si="495"/>
        <v>-2400</v>
      </c>
      <c r="AI321" s="99">
        <v>800</v>
      </c>
      <c r="AJ321" s="98"/>
      <c r="AK321" s="102">
        <f t="shared" si="496"/>
        <v>-1600</v>
      </c>
      <c r="AL321" s="99">
        <v>800</v>
      </c>
      <c r="AM321" s="98"/>
      <c r="AN321" s="102">
        <f t="shared" si="497"/>
        <v>-800</v>
      </c>
      <c r="AO321" s="99">
        <v>800</v>
      </c>
      <c r="AP321" s="113"/>
      <c r="AQ321" s="102">
        <f t="shared" si="498"/>
        <v>0</v>
      </c>
      <c r="AR321" s="99">
        <v>800</v>
      </c>
      <c r="AS321" s="113">
        <v>4000</v>
      </c>
      <c r="AT321" s="102">
        <f t="shared" si="499"/>
        <v>-3200</v>
      </c>
      <c r="AU321" s="99">
        <v>800</v>
      </c>
      <c r="AV321" s="113"/>
      <c r="AW321" s="102">
        <f t="shared" si="500"/>
        <v>-2400</v>
      </c>
      <c r="AX321" s="99">
        <v>800</v>
      </c>
      <c r="AY321" s="113"/>
      <c r="AZ321" s="102">
        <f t="shared" si="501"/>
        <v>-1600</v>
      </c>
      <c r="BA321" s="99">
        <v>800</v>
      </c>
      <c r="BB321" s="113"/>
      <c r="BC321" s="102">
        <f t="shared" si="502"/>
        <v>-800</v>
      </c>
      <c r="BD321" s="99">
        <v>800</v>
      </c>
      <c r="BE321" s="113"/>
      <c r="BF321" s="102">
        <f t="shared" si="503"/>
        <v>0</v>
      </c>
      <c r="BG321" s="99">
        <v>800</v>
      </c>
      <c r="BH321" s="113"/>
      <c r="BI321" s="102">
        <f t="shared" si="504"/>
        <v>800</v>
      </c>
      <c r="BJ321" s="99">
        <v>800</v>
      </c>
      <c r="BK321" s="113">
        <v>3200</v>
      </c>
      <c r="BL321" s="102">
        <f t="shared" si="505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  <c r="BY321" s="99">
        <v>800</v>
      </c>
      <c r="BZ321" s="113"/>
      <c r="CA321" s="102">
        <f>BX321+BY321-BZ321</f>
        <v>-800</v>
      </c>
      <c r="CB321" s="99">
        <v>800</v>
      </c>
      <c r="CC321" s="113"/>
      <c r="CD321" s="102">
        <f>CA321+CB321-CC321</f>
        <v>0</v>
      </c>
    </row>
    <row r="322" spans="1:82" x14ac:dyDescent="0.25">
      <c r="A322" s="41">
        <f>VLOOKUP(B322,справочник!$B$2:$E$322,4,FALSE)</f>
        <v>309</v>
      </c>
      <c r="B322" t="str">
        <f t="shared" si="405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512"/>
        <v>45000</v>
      </c>
      <c r="J322" s="17">
        <f>17000+1000</f>
        <v>18000</v>
      </c>
      <c r="K322" s="17">
        <v>5000</v>
      </c>
      <c r="L322" s="18">
        <f t="shared" si="513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406"/>
        <v>0</v>
      </c>
      <c r="Z322" s="96">
        <v>12</v>
      </c>
      <c r="AA322" s="96">
        <f t="shared" si="407"/>
        <v>9600</v>
      </c>
      <c r="AB322" s="96">
        <f t="shared" si="408"/>
        <v>31600</v>
      </c>
      <c r="AC322" s="99">
        <v>800</v>
      </c>
      <c r="AD322" s="98"/>
      <c r="AE322" s="102">
        <f t="shared" si="409"/>
        <v>32400</v>
      </c>
      <c r="AF322" s="99">
        <v>800</v>
      </c>
      <c r="AG322" s="98"/>
      <c r="AH322" s="102">
        <f t="shared" si="495"/>
        <v>33200</v>
      </c>
      <c r="AI322" s="99">
        <v>800</v>
      </c>
      <c r="AJ322" s="98"/>
      <c r="AK322" s="102">
        <f t="shared" si="496"/>
        <v>34000</v>
      </c>
      <c r="AL322" s="99">
        <v>800</v>
      </c>
      <c r="AM322" s="98"/>
      <c r="AN322" s="102">
        <f t="shared" si="497"/>
        <v>34800</v>
      </c>
      <c r="AO322" s="99">
        <v>800</v>
      </c>
      <c r="AP322" s="113"/>
      <c r="AQ322" s="102">
        <f t="shared" si="498"/>
        <v>35600</v>
      </c>
      <c r="AR322" s="99">
        <v>800</v>
      </c>
      <c r="AS322" s="113"/>
      <c r="AT322" s="102">
        <f t="shared" si="499"/>
        <v>36400</v>
      </c>
      <c r="AU322" s="99">
        <v>800</v>
      </c>
      <c r="AV322" s="113"/>
      <c r="AW322" s="102">
        <f t="shared" si="500"/>
        <v>37200</v>
      </c>
      <c r="AX322" s="99">
        <v>800</v>
      </c>
      <c r="AY322" s="113"/>
      <c r="AZ322" s="102">
        <f t="shared" si="501"/>
        <v>38000</v>
      </c>
      <c r="BA322" s="99">
        <v>800</v>
      </c>
      <c r="BB322" s="113"/>
      <c r="BC322" s="102">
        <f t="shared" si="502"/>
        <v>38800</v>
      </c>
      <c r="BD322" s="99">
        <v>800</v>
      </c>
      <c r="BE322" s="113"/>
      <c r="BF322" s="102">
        <f t="shared" si="503"/>
        <v>39600</v>
      </c>
      <c r="BG322" s="99">
        <v>800</v>
      </c>
      <c r="BH322" s="113"/>
      <c r="BI322" s="102">
        <f t="shared" si="504"/>
        <v>40400</v>
      </c>
      <c r="BJ322" s="99">
        <v>800</v>
      </c>
      <c r="BK322" s="113"/>
      <c r="BL322" s="102">
        <f t="shared" si="505"/>
        <v>41200</v>
      </c>
      <c r="BM322" s="99">
        <v>800</v>
      </c>
      <c r="BN322" s="113">
        <f>800+800</f>
        <v>1600</v>
      </c>
      <c r="BO322" s="102">
        <f t="shared" si="506"/>
        <v>40400</v>
      </c>
      <c r="BP322" s="99">
        <v>800</v>
      </c>
      <c r="BQ322" s="113">
        <f>800+800</f>
        <v>1600</v>
      </c>
      <c r="BR322" s="102">
        <f t="shared" ref="BR322:BR324" si="514">BO322+BP322-BQ322</f>
        <v>39600</v>
      </c>
      <c r="BS322" s="99">
        <v>800</v>
      </c>
      <c r="BT322" s="113">
        <f>800+800</f>
        <v>1600</v>
      </c>
      <c r="BU322" s="102">
        <f t="shared" ref="BU322:BU324" si="515">BR322+BS322-BT322</f>
        <v>38800</v>
      </c>
      <c r="BV322" s="99">
        <v>800</v>
      </c>
      <c r="BW322" s="113">
        <f>800+800</f>
        <v>1600</v>
      </c>
      <c r="BX322" s="102">
        <f t="shared" ref="BX322:BX324" si="516">BU322+BV322-BW322</f>
        <v>38000</v>
      </c>
      <c r="BY322" s="99">
        <v>800</v>
      </c>
      <c r="BZ322" s="113">
        <f>800+800</f>
        <v>1600</v>
      </c>
      <c r="CA322" s="102">
        <f t="shared" ref="CA322:CA324" si="517">BX322+BY322-BZ322</f>
        <v>37200</v>
      </c>
      <c r="CB322" s="99">
        <v>800</v>
      </c>
      <c r="CC322" s="113">
        <f>800+800</f>
        <v>1600</v>
      </c>
      <c r="CD322" s="102">
        <f t="shared" ref="CD322:CD324" si="518">CA322+CB322-CC322</f>
        <v>36400</v>
      </c>
    </row>
    <row r="323" spans="1:82" x14ac:dyDescent="0.25">
      <c r="A323" s="41">
        <f>VLOOKUP(B323,справочник!$B$2:$E$322,4,FALSE)</f>
        <v>17</v>
      </c>
      <c r="B323" t="str">
        <f t="shared" si="405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512"/>
        <v>36000</v>
      </c>
      <c r="J323" s="17">
        <v>31000</v>
      </c>
      <c r="K323" s="17"/>
      <c r="L323" s="18">
        <f t="shared" si="513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406"/>
        <v>14600</v>
      </c>
      <c r="Z323" s="96">
        <v>12</v>
      </c>
      <c r="AA323" s="96">
        <f t="shared" si="407"/>
        <v>9600</v>
      </c>
      <c r="AB323" s="96">
        <f t="shared" si="408"/>
        <v>0</v>
      </c>
      <c r="AC323" s="99">
        <v>800</v>
      </c>
      <c r="AD323" s="98"/>
      <c r="AE323" s="102">
        <f t="shared" si="409"/>
        <v>800</v>
      </c>
      <c r="AF323" s="99">
        <v>800</v>
      </c>
      <c r="AG323" s="98"/>
      <c r="AH323" s="102">
        <f t="shared" si="495"/>
        <v>1600</v>
      </c>
      <c r="AI323" s="99">
        <v>800</v>
      </c>
      <c r="AJ323" s="98">
        <v>4800</v>
      </c>
      <c r="AK323" s="102">
        <f t="shared" si="496"/>
        <v>-2400</v>
      </c>
      <c r="AL323" s="99">
        <v>800</v>
      </c>
      <c r="AM323" s="98"/>
      <c r="AN323" s="102">
        <f t="shared" si="497"/>
        <v>-1600</v>
      </c>
      <c r="AO323" s="99">
        <v>800</v>
      </c>
      <c r="AP323" s="113"/>
      <c r="AQ323" s="102">
        <f t="shared" si="498"/>
        <v>-800</v>
      </c>
      <c r="AR323" s="99">
        <v>800</v>
      </c>
      <c r="AS323" s="113"/>
      <c r="AT323" s="102">
        <f t="shared" si="499"/>
        <v>0</v>
      </c>
      <c r="AU323" s="99">
        <v>800</v>
      </c>
      <c r="AV323" s="113"/>
      <c r="AW323" s="102">
        <f t="shared" si="500"/>
        <v>800</v>
      </c>
      <c r="AX323" s="99">
        <v>800</v>
      </c>
      <c r="AY323" s="113"/>
      <c r="AZ323" s="102">
        <f t="shared" si="501"/>
        <v>1600</v>
      </c>
      <c r="BA323" s="99">
        <v>800</v>
      </c>
      <c r="BB323" s="113"/>
      <c r="BC323" s="102">
        <f t="shared" si="502"/>
        <v>2400</v>
      </c>
      <c r="BD323" s="99">
        <v>800</v>
      </c>
      <c r="BE323" s="113">
        <v>4800</v>
      </c>
      <c r="BF323" s="102">
        <f t="shared" si="503"/>
        <v>-1600</v>
      </c>
      <c r="BG323" s="99">
        <v>800</v>
      </c>
      <c r="BH323" s="113"/>
      <c r="BI323" s="102">
        <f t="shared" si="504"/>
        <v>-800</v>
      </c>
      <c r="BJ323" s="99">
        <v>800</v>
      </c>
      <c r="BK323" s="113"/>
      <c r="BL323" s="102">
        <f t="shared" si="505"/>
        <v>0</v>
      </c>
      <c r="BM323" s="99">
        <v>800</v>
      </c>
      <c r="BN323" s="113"/>
      <c r="BO323" s="102">
        <f t="shared" si="506"/>
        <v>800</v>
      </c>
      <c r="BP323" s="99">
        <v>800</v>
      </c>
      <c r="BQ323" s="113">
        <v>5000</v>
      </c>
      <c r="BR323" s="102">
        <f t="shared" si="514"/>
        <v>-3400</v>
      </c>
      <c r="BS323" s="99">
        <v>800</v>
      </c>
      <c r="BT323" s="113"/>
      <c r="BU323" s="102">
        <f t="shared" si="515"/>
        <v>-2600</v>
      </c>
      <c r="BV323" s="99">
        <v>800</v>
      </c>
      <c r="BW323" s="113"/>
      <c r="BX323" s="102">
        <f t="shared" si="516"/>
        <v>-1800</v>
      </c>
      <c r="BY323" s="99">
        <v>800</v>
      </c>
      <c r="BZ323" s="113">
        <v>5000</v>
      </c>
      <c r="CA323" s="102">
        <f t="shared" si="517"/>
        <v>-6000</v>
      </c>
      <c r="CB323" s="99">
        <v>800</v>
      </c>
      <c r="CC323" s="113"/>
      <c r="CD323" s="102">
        <f t="shared" si="518"/>
        <v>-5200</v>
      </c>
    </row>
    <row r="324" spans="1:82" x14ac:dyDescent="0.25">
      <c r="A324" s="41">
        <f>VLOOKUP(B324,справочник!$B$2:$E$322,4,FALSE)</f>
        <v>40</v>
      </c>
      <c r="B324" t="str">
        <f t="shared" ref="B324" si="519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512"/>
        <v>53000</v>
      </c>
      <c r="J324" s="17">
        <f>1000+37000</f>
        <v>38000</v>
      </c>
      <c r="K324" s="17"/>
      <c r="L324" s="18">
        <f t="shared" si="513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520">SUM(M324:X324)</f>
        <v>21400</v>
      </c>
      <c r="Z324" s="96">
        <v>12</v>
      </c>
      <c r="AA324" s="96">
        <f t="shared" ref="AA324" si="521">Z324*800</f>
        <v>9600</v>
      </c>
      <c r="AB324" s="96">
        <f t="shared" ref="AB324" si="522">L324+AA324-Y324</f>
        <v>3200</v>
      </c>
      <c r="AC324" s="99">
        <v>800</v>
      </c>
      <c r="AD324" s="98"/>
      <c r="AE324" s="102">
        <f t="shared" ref="AE324" si="523">AB324+AC324-AD324</f>
        <v>4000</v>
      </c>
      <c r="AF324" s="99">
        <v>800</v>
      </c>
      <c r="AG324" s="98"/>
      <c r="AH324" s="102">
        <f t="shared" si="495"/>
        <v>4800</v>
      </c>
      <c r="AI324" s="99">
        <v>800</v>
      </c>
      <c r="AJ324" s="98">
        <v>5600</v>
      </c>
      <c r="AK324" s="102">
        <f t="shared" si="496"/>
        <v>0</v>
      </c>
      <c r="AL324" s="99">
        <v>800</v>
      </c>
      <c r="AM324" s="98"/>
      <c r="AN324" s="102">
        <f t="shared" si="497"/>
        <v>800</v>
      </c>
      <c r="AO324" s="99">
        <v>800</v>
      </c>
      <c r="AP324" s="113"/>
      <c r="AQ324" s="102">
        <f t="shared" si="498"/>
        <v>1600</v>
      </c>
      <c r="AR324" s="99">
        <v>800</v>
      </c>
      <c r="AS324" s="113"/>
      <c r="AT324" s="102">
        <f t="shared" si="499"/>
        <v>2400</v>
      </c>
      <c r="AU324" s="99">
        <v>800</v>
      </c>
      <c r="AV324" s="113"/>
      <c r="AW324" s="102">
        <f t="shared" si="500"/>
        <v>3200</v>
      </c>
      <c r="AX324" s="99">
        <v>800</v>
      </c>
      <c r="AY324" s="113"/>
      <c r="AZ324" s="102">
        <f t="shared" si="501"/>
        <v>4000</v>
      </c>
      <c r="BA324" s="99">
        <v>800</v>
      </c>
      <c r="BB324" s="113"/>
      <c r="BC324" s="102">
        <f t="shared" si="502"/>
        <v>4800</v>
      </c>
      <c r="BD324" s="99">
        <v>800</v>
      </c>
      <c r="BE324" s="113"/>
      <c r="BF324" s="102">
        <f t="shared" si="503"/>
        <v>5600</v>
      </c>
      <c r="BG324" s="99">
        <v>800</v>
      </c>
      <c r="BH324" s="113">
        <v>7200</v>
      </c>
      <c r="BI324" s="102">
        <f t="shared" si="504"/>
        <v>-800</v>
      </c>
      <c r="BJ324" s="99">
        <v>800</v>
      </c>
      <c r="BK324" s="113"/>
      <c r="BL324" s="102">
        <f t="shared" si="505"/>
        <v>0</v>
      </c>
      <c r="BM324" s="99">
        <v>800</v>
      </c>
      <c r="BN324" s="113"/>
      <c r="BO324" s="102">
        <f t="shared" si="506"/>
        <v>800</v>
      </c>
      <c r="BP324" s="99">
        <v>800</v>
      </c>
      <c r="BQ324" s="113">
        <v>4800</v>
      </c>
      <c r="BR324" s="102">
        <f t="shared" si="514"/>
        <v>-3200</v>
      </c>
      <c r="BS324" s="99">
        <v>800</v>
      </c>
      <c r="BT324" s="113"/>
      <c r="BU324" s="102">
        <f t="shared" si="515"/>
        <v>-2400</v>
      </c>
      <c r="BV324" s="99">
        <v>800</v>
      </c>
      <c r="BW324" s="113"/>
      <c r="BX324" s="102">
        <f t="shared" si="516"/>
        <v>-1600</v>
      </c>
      <c r="BY324" s="99">
        <v>800</v>
      </c>
      <c r="BZ324" s="113"/>
      <c r="CA324" s="102">
        <f t="shared" si="517"/>
        <v>-800</v>
      </c>
      <c r="CB324" s="99">
        <v>800</v>
      </c>
      <c r="CC324" s="113">
        <v>5000</v>
      </c>
      <c r="CD324" s="102">
        <f t="shared" si="518"/>
        <v>-5000</v>
      </c>
    </row>
    <row r="325" spans="1:82" x14ac:dyDescent="0.25">
      <c r="H325" s="26">
        <v>42369</v>
      </c>
      <c r="I325" s="25"/>
      <c r="M325" s="27">
        <f>SUM(M5:M324)</f>
        <v>238250.3</v>
      </c>
      <c r="N325" s="27">
        <f t="shared" ref="N325:U325" si="524">SUM(N5:N324)</f>
        <v>183900</v>
      </c>
      <c r="O325" s="27">
        <f t="shared" si="524"/>
        <v>139200</v>
      </c>
      <c r="P325" s="27">
        <f t="shared" si="524"/>
        <v>119550</v>
      </c>
      <c r="Q325" s="27">
        <f t="shared" si="524"/>
        <v>192950</v>
      </c>
      <c r="R325" s="27">
        <f t="shared" si="524"/>
        <v>308500</v>
      </c>
      <c r="S325" s="27">
        <f>SUM(S5:S324)</f>
        <v>331400</v>
      </c>
      <c r="T325" s="27">
        <f t="shared" si="524"/>
        <v>223068</v>
      </c>
      <c r="U325" s="27">
        <f t="shared" si="524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  <c r="BW325" s="94">
        <f>SUM(BW5:BW324)</f>
        <v>326000</v>
      </c>
      <c r="BZ325" s="94">
        <f>SUM(BZ5:BZ324)</f>
        <v>364085.94</v>
      </c>
      <c r="CC325" s="94">
        <f>SUM(CC5:CC324)</f>
        <v>330700</v>
      </c>
    </row>
    <row r="326" spans="1:82" x14ac:dyDescent="0.25">
      <c r="I326" s="25"/>
    </row>
    <row r="327" spans="1:82" ht="5.25" customHeight="1" x14ac:dyDescent="0.25">
      <c r="I327" s="25"/>
      <c r="V327" s="27">
        <v>145638.22</v>
      </c>
    </row>
    <row r="328" spans="1:82" ht="12.75" customHeight="1" x14ac:dyDescent="0.25">
      <c r="I328" s="25"/>
      <c r="V328" s="27">
        <f>V327-V325</f>
        <v>-7200</v>
      </c>
    </row>
    <row r="329" spans="1:82" x14ac:dyDescent="0.25">
      <c r="U329" s="90"/>
    </row>
  </sheetData>
  <autoFilter ref="A4:AE328"/>
  <mergeCells count="410">
    <mergeCell ref="BY208:BY209"/>
    <mergeCell ref="BZ208:BZ209"/>
    <mergeCell ref="CA208:CA209"/>
    <mergeCell ref="CA286:CA288"/>
    <mergeCell ref="CA300:CA301"/>
    <mergeCell ref="CA307:CA308"/>
    <mergeCell ref="CA101:CA102"/>
    <mergeCell ref="CA132:CA133"/>
    <mergeCell ref="BZ153:BZ154"/>
    <mergeCell ref="CA153:CA154"/>
    <mergeCell ref="CA161:CA163"/>
    <mergeCell ref="CA164:CA165"/>
    <mergeCell ref="CA169:CA170"/>
    <mergeCell ref="CA181:CA182"/>
    <mergeCell ref="CA195:CA196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CB16:CB17"/>
    <mergeCell ref="CC16:CC17"/>
    <mergeCell ref="CD16:CD17"/>
    <mergeCell ref="CD38:CD39"/>
    <mergeCell ref="CD45:CD46"/>
    <mergeCell ref="CD47:CD48"/>
    <mergeCell ref="CC49:CC50"/>
    <mergeCell ref="CD49:CD50"/>
    <mergeCell ref="CB90:CB92"/>
    <mergeCell ref="CC90:CC92"/>
    <mergeCell ref="CD90:CD92"/>
    <mergeCell ref="CB208:CB209"/>
    <mergeCell ref="CC208:CC209"/>
    <mergeCell ref="CD208:CD209"/>
    <mergeCell ref="CD286:CD288"/>
    <mergeCell ref="CD300:CD301"/>
    <mergeCell ref="CD307:CD308"/>
    <mergeCell ref="CD101:CD102"/>
    <mergeCell ref="CD132:CD133"/>
    <mergeCell ref="CC153:CC154"/>
    <mergeCell ref="CD153:CD154"/>
    <mergeCell ref="CD161:CD163"/>
    <mergeCell ref="CD164:CD165"/>
    <mergeCell ref="CD169:CD170"/>
    <mergeCell ref="CD181:CD182"/>
    <mergeCell ref="CD195:CD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63" t="s">
        <v>0</v>
      </c>
      <c r="D3" s="165" t="s">
        <v>1</v>
      </c>
      <c r="E3" s="165" t="s">
        <v>312</v>
      </c>
      <c r="F3" s="1"/>
      <c r="G3" s="1"/>
      <c r="H3" s="166" t="s">
        <v>313</v>
      </c>
      <c r="I3" s="166"/>
      <c r="J3" s="166"/>
      <c r="K3" s="166"/>
      <c r="L3" s="166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64"/>
      <c r="D4" s="165"/>
      <c r="E4" s="165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Владимир</cp:lastModifiedBy>
  <dcterms:created xsi:type="dcterms:W3CDTF">2016-07-18T16:19:30Z</dcterms:created>
  <dcterms:modified xsi:type="dcterms:W3CDTF">2018-08-01T10:30:38Z</dcterms:modified>
</cp:coreProperties>
</file>