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showHorizontalScroll="0" showVerticalScroll="0" showSheetTabs="0" xWindow="0" yWindow="0" windowWidth="28780" windowHeight="11100" tabRatio="829"/>
  </bookViews>
  <sheets>
    <sheet name="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F3" i="1"/>
  <c r="E3" i="1"/>
  <c r="D3" i="1"/>
  <c r="C3" i="1"/>
  <c r="E6" i="1"/>
  <c r="D6" i="1"/>
  <c r="F1" i="1"/>
  <c r="E1" i="1"/>
  <c r="E8" i="1"/>
  <c r="E73" i="1"/>
  <c r="C2" i="1"/>
  <c r="D2" i="1"/>
  <c r="D1" i="1"/>
  <c r="E33" i="1"/>
  <c r="E24" i="1"/>
  <c r="E18" i="1"/>
  <c r="E30" i="1"/>
  <c r="E54" i="1"/>
  <c r="E62" i="1"/>
  <c r="E66" i="1"/>
  <c r="E50" i="1"/>
  <c r="E34" i="1"/>
  <c r="D51" i="1"/>
  <c r="D69" i="1"/>
  <c r="D50" i="1"/>
  <c r="D66" i="1"/>
  <c r="D62" i="1"/>
  <c r="D64" i="1"/>
  <c r="D34" i="1"/>
  <c r="D5" i="1"/>
  <c r="D14" i="1"/>
  <c r="D12" i="1"/>
  <c r="D25" i="1"/>
  <c r="D33" i="1"/>
  <c r="D30" i="1"/>
  <c r="D24" i="1"/>
  <c r="C50" i="1"/>
  <c r="C62" i="1"/>
  <c r="C54" i="1"/>
  <c r="C51" i="1"/>
  <c r="C66" i="1"/>
  <c r="C33" i="1"/>
  <c r="C21" i="1"/>
  <c r="C30" i="1"/>
  <c r="C24" i="1"/>
  <c r="C10" i="1"/>
  <c r="C8" i="1"/>
  <c r="B10" i="1"/>
  <c r="B8" i="1"/>
  <c r="B50" i="1"/>
  <c r="B62" i="1"/>
  <c r="B66" i="1"/>
  <c r="B53" i="1"/>
  <c r="B23" i="1"/>
  <c r="B24" i="1"/>
  <c r="B30" i="1"/>
  <c r="B1" i="1"/>
  <c r="F8" i="1"/>
  <c r="F4" i="1"/>
  <c r="F5" i="1"/>
  <c r="G4" i="1"/>
  <c r="G5" i="1"/>
  <c r="G8" i="1"/>
  <c r="H4" i="1"/>
  <c r="H5" i="1"/>
  <c r="H8" i="1"/>
  <c r="I4" i="1"/>
  <c r="I6" i="1"/>
  <c r="I5" i="1"/>
  <c r="I8" i="1"/>
  <c r="J4" i="1"/>
  <c r="J5" i="1"/>
  <c r="J8" i="1"/>
  <c r="K4" i="1"/>
  <c r="K5" i="1"/>
  <c r="K8" i="1"/>
  <c r="L4" i="1"/>
  <c r="L6" i="1"/>
  <c r="L5" i="1"/>
  <c r="L8" i="1"/>
  <c r="M16" i="1"/>
  <c r="M8" i="1"/>
  <c r="E4" i="1"/>
  <c r="E5" i="1"/>
  <c r="M4" i="1"/>
  <c r="M5" i="1"/>
  <c r="L16" i="1"/>
  <c r="G16" i="1"/>
  <c r="F16" i="1"/>
  <c r="I16" i="1"/>
  <c r="H16" i="1"/>
  <c r="J16" i="1"/>
  <c r="K16" i="1"/>
  <c r="B18" i="1"/>
  <c r="M6" i="1"/>
  <c r="K6" i="1"/>
  <c r="K73" i="1"/>
  <c r="I73" i="1"/>
  <c r="G6" i="1"/>
  <c r="G73" i="1"/>
  <c r="B34" i="1"/>
  <c r="C34" i="1"/>
  <c r="C5" i="1"/>
  <c r="D18" i="1"/>
  <c r="D16" i="1"/>
  <c r="D8" i="1"/>
  <c r="J6" i="1"/>
  <c r="J73" i="1"/>
  <c r="F73" i="1"/>
  <c r="M73" i="1"/>
  <c r="L73" i="1"/>
  <c r="H6" i="1"/>
  <c r="H73" i="1"/>
  <c r="C18" i="1"/>
  <c r="C16" i="1"/>
  <c r="B5" i="1"/>
  <c r="D4" i="1"/>
  <c r="B4" i="1"/>
  <c r="B6" i="1"/>
  <c r="B73" i="1"/>
  <c r="B16" i="1"/>
  <c r="C4" i="1"/>
  <c r="C6" i="1"/>
  <c r="D73" i="1"/>
  <c r="C1" i="1"/>
  <c r="C73" i="1"/>
</calcChain>
</file>

<file path=xl/sharedStrings.xml><?xml version="1.0" encoding="utf-8"?>
<sst xmlns="http://schemas.openxmlformats.org/spreadsheetml/2006/main" count="85" uniqueCount="82">
  <si>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</si>
  <si>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</si>
  <si>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</si>
  <si>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</si>
  <si>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</si>
  <si>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</si>
  <si>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</si>
  <si>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</si>
  <si>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</si>
  <si>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</si>
  <si>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</si>
  <si>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</si>
  <si>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</si>
  <si>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</si>
  <si>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</si>
  <si>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</si>
  <si>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</si>
  <si>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</si>
  <si>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</si>
  <si>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</si>
  <si>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</si>
  <si>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</si>
  <si>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</si>
  <si>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</si>
  <si>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</si>
  <si>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</si>
  <si>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</si>
  <si>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</si>
  <si>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</si>
  <si>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</si>
  <si>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</si>
  <si>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</si>
  <si>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</si>
  <si>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</si>
  <si>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</si>
  <si>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</si>
  <si>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</si>
  <si>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</si>
  <si>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</si>
  <si>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</si>
  <si>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</si>
  <si>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</si>
  <si>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</si>
  <si>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</si>
  <si>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</si>
  <si>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</si>
  <si>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</si>
  <si>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Покупка насоса</t>
  </si>
  <si>
    <t>Доски, профиль металл, брус\стройматериалы, ПГС</t>
  </si>
  <si>
    <t>Подключение ЭДО</t>
  </si>
  <si>
    <t>Возврат ошибочно перечисленных Чл.Вз. уч. 87</t>
  </si>
  <si>
    <t>Оплата услуг банка (расчетно кассовое обслуж)</t>
  </si>
  <si>
    <t>Покупка триммера, косовища, тачки, трубы дреннажной, замка, трубы переливной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</si>
  <si>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</si>
  <si>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</si>
  <si>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</si>
  <si>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</si>
  <si>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</si>
  <si>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</si>
  <si>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Покупка замка, личины.батарейка.саморезы, леска, катушка для тримера,сверло, кабель, скотч, кисть, мешки д/мус)</t>
  </si>
  <si>
    <t>НП СЗУ "Высокое" 2020г.</t>
  </si>
  <si>
    <t>Май 20</t>
  </si>
  <si>
    <t>Исполнительский сбор Клинский РОСП</t>
  </si>
  <si>
    <t>заправка катриджа</t>
  </si>
  <si>
    <t>Налог на землю за 2019 г.</t>
  </si>
  <si>
    <t>Довровольный взнос на ремонт.дорог</t>
  </si>
  <si>
    <t>Покупка камеры, покрышки для трактора</t>
  </si>
  <si>
    <t>Оплата юоидических услуг( иск )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</si>
  <si>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</si>
  <si>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</si>
  <si>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</si>
  <si>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</si>
  <si>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</si>
  <si>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</si>
  <si>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</si>
  <si>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</si>
  <si>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</si>
  <si>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</si>
  <si>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</si>
  <si>
    <t>Расходы на ГСМ, дизтополиво для трактора,бензин для генератора</t>
  </si>
  <si>
    <t>Покупка уголка (забор)</t>
  </si>
  <si>
    <t>возмещение суд расходов.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</si>
</sst>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0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3" fontId="13" fillId="0" borderId="1" xfId="41" applyFont="1" applyFill="1" applyBorder="1"/>
    <xf numFmtId="0" fontId="15" fillId="0" borderId="1" xfId="0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9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23" fillId="6" borderId="1" xfId="0" applyNumberFormat="1" applyFont="1" applyFill="1" applyBorder="1" applyAlignment="1">
      <alignment horizontal="right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0" sqref="E10"/>
    </sheetView>
  </sheetViews>
  <sheetFormatPr baseColWidth="10" defaultColWidth="8.83203125" defaultRowHeight="23" customHeight="1" x14ac:dyDescent="0"/>
  <cols>
    <col min="1" max="1" width="47.83203125" style="2" customWidth="1"/>
    <col min="2" max="7" width="15.5" style="13" customWidth="1"/>
    <col min="8" max="8" width="16.33203125" style="13" customWidth="1"/>
    <col min="9" max="9" width="15.6640625" style="2" customWidth="1"/>
    <col min="10" max="13" width="15.5" style="2" customWidth="1"/>
    <col min="14" max="14" width="14.83203125" style="2" customWidth="1"/>
    <col min="15" max="15" width="9.83203125" style="2" bestFit="1" customWidth="1"/>
    <col min="16" max="16384" width="8.83203125" style="2"/>
  </cols>
  <sheetData>
    <row r="1" spans="1:14" s="1" customFormat="1" ht="18" customHeight="1">
      <c r="A1" s="6" t="s">
        <v>12</v>
      </c>
      <c r="B1" s="31">
        <f>SUM(B2:B3)</f>
        <v>249663.57</v>
      </c>
      <c r="C1" s="31">
        <f>SUM(C2:C3)</f>
        <v>69211.370000000024</v>
      </c>
      <c r="D1" s="31">
        <f>SUM(D2:D3)</f>
        <v>158874.69</v>
      </c>
      <c r="E1" s="31">
        <f>SUM(E2:E3)</f>
        <v>68589.400000000009</v>
      </c>
      <c r="F1" s="31">
        <f>SUM(F2:F3)</f>
        <v>119456.65000000001</v>
      </c>
      <c r="G1" s="31"/>
      <c r="H1" s="31"/>
      <c r="I1" s="31"/>
      <c r="J1" s="31"/>
      <c r="K1" s="31"/>
      <c r="L1" s="31"/>
      <c r="M1" s="31"/>
      <c r="N1" s="84"/>
    </row>
    <row r="2" spans="1:14" s="1" customFormat="1" ht="18" customHeight="1">
      <c r="A2" s="7" t="s">
        <v>3</v>
      </c>
      <c r="B2" s="32">
        <v>197922.66</v>
      </c>
      <c r="C2" s="32">
        <f>B2+B10+B14-B18</f>
        <v>29522.080000000016</v>
      </c>
      <c r="D2" s="32">
        <f>C2+C10-C18</f>
        <v>74753.010000000009</v>
      </c>
      <c r="E2" s="32">
        <v>9817.11</v>
      </c>
      <c r="F2" s="32">
        <v>60996.36</v>
      </c>
      <c r="G2" s="32"/>
      <c r="H2" s="32"/>
      <c r="N2" s="85"/>
    </row>
    <row r="3" spans="1:14" s="3" customFormat="1" ht="18" customHeight="1">
      <c r="A3" s="7" t="s">
        <v>18</v>
      </c>
      <c r="B3" s="32">
        <v>51740.91</v>
      </c>
      <c r="C3" s="32">
        <f>B3+B11-B34</f>
        <v>39689.290000000008</v>
      </c>
      <c r="D3" s="32">
        <f>C3+C11-C34</f>
        <v>84121.680000000008</v>
      </c>
      <c r="E3" s="32">
        <f>D3+D11-D34</f>
        <v>58772.290000000008</v>
      </c>
      <c r="F3" s="32">
        <f>E3+E11+E14-E34</f>
        <v>58460.290000000008</v>
      </c>
      <c r="G3" s="32"/>
      <c r="H3" s="32"/>
      <c r="I3" s="32"/>
      <c r="J3" s="32"/>
      <c r="K3" s="32"/>
      <c r="L3" s="32"/>
      <c r="M3" s="32"/>
      <c r="N3" s="86"/>
    </row>
    <row r="4" spans="1:14" s="1" customFormat="1" ht="18" hidden="1" customHeight="1">
      <c r="A4" s="7" t="s">
        <v>10</v>
      </c>
      <c r="B4" s="32">
        <f t="shared" ref="B4:G4" si="0">B18</f>
        <v>281643.23</v>
      </c>
      <c r="C4" s="32">
        <f t="shared" si="0"/>
        <v>138509.07</v>
      </c>
      <c r="D4" s="32">
        <f t="shared" si="0"/>
        <v>277074.27</v>
      </c>
      <c r="E4" s="32">
        <f t="shared" si="0"/>
        <v>33967.880000000005</v>
      </c>
      <c r="F4" s="32">
        <f t="shared" si="0"/>
        <v>0</v>
      </c>
      <c r="G4" s="32">
        <f t="shared" si="0"/>
        <v>0</v>
      </c>
      <c r="H4" s="32">
        <f t="shared" ref="H4:J4" si="1">H18</f>
        <v>0</v>
      </c>
      <c r="I4" s="32">
        <f t="shared" si="1"/>
        <v>0</v>
      </c>
      <c r="J4" s="32">
        <f t="shared" si="1"/>
        <v>0</v>
      </c>
      <c r="K4" s="32">
        <f t="shared" ref="K4:L4" si="2">K18</f>
        <v>0</v>
      </c>
      <c r="L4" s="32">
        <f t="shared" si="2"/>
        <v>0</v>
      </c>
      <c r="M4" s="32">
        <f t="shared" ref="M4" si="3">M18</f>
        <v>0</v>
      </c>
    </row>
    <row r="5" spans="1:14" s="1" customFormat="1" ht="18" hidden="1" customHeight="1">
      <c r="A5" s="7" t="s">
        <v>11</v>
      </c>
      <c r="B5" s="32">
        <f t="shared" ref="B5:G5" si="4">B34</f>
        <v>21851.62</v>
      </c>
      <c r="C5" s="32">
        <f t="shared" si="4"/>
        <v>16287.61</v>
      </c>
      <c r="D5" s="32">
        <f t="shared" si="4"/>
        <v>50849.39</v>
      </c>
      <c r="E5" s="32">
        <f t="shared" si="4"/>
        <v>12212</v>
      </c>
      <c r="F5" s="32">
        <f t="shared" si="4"/>
        <v>0</v>
      </c>
      <c r="G5" s="32">
        <f t="shared" si="4"/>
        <v>0</v>
      </c>
      <c r="H5" s="32">
        <f>H34</f>
        <v>0</v>
      </c>
      <c r="I5" s="32">
        <f t="shared" ref="I5:J5" si="5">I34</f>
        <v>0</v>
      </c>
      <c r="J5" s="32">
        <f t="shared" si="5"/>
        <v>0</v>
      </c>
      <c r="K5" s="32">
        <f t="shared" ref="K5:L5" si="6">K34</f>
        <v>0</v>
      </c>
      <c r="L5" s="32">
        <f t="shared" si="6"/>
        <v>0</v>
      </c>
      <c r="M5" s="32">
        <f t="shared" ref="M5" si="7">M34</f>
        <v>0</v>
      </c>
    </row>
    <row r="6" spans="1:14" ht="18" customHeight="1" thickBot="1">
      <c r="A6" s="1" t="s">
        <v>17</v>
      </c>
      <c r="B6" s="21">
        <f t="shared" ref="B6:C6" si="8">SUM(B4:B5)</f>
        <v>303494.84999999998</v>
      </c>
      <c r="C6" s="21">
        <f t="shared" si="8"/>
        <v>154796.68</v>
      </c>
      <c r="D6" s="21">
        <f>SUM(D4:D5)</f>
        <v>327923.66000000003</v>
      </c>
      <c r="E6" s="21">
        <f>SUM(E4:E5)</f>
        <v>46179.880000000005</v>
      </c>
      <c r="F6" s="21"/>
      <c r="G6" s="21">
        <f t="shared" ref="G6:K6" si="9">SUM(G4:G5)</f>
        <v>0</v>
      </c>
      <c r="H6" s="21">
        <f t="shared" si="9"/>
        <v>0</v>
      </c>
      <c r="I6" s="21">
        <f t="shared" si="9"/>
        <v>0</v>
      </c>
      <c r="J6" s="21">
        <f t="shared" si="9"/>
        <v>0</v>
      </c>
      <c r="K6" s="21">
        <f t="shared" si="9"/>
        <v>0</v>
      </c>
      <c r="L6" s="21">
        <f>SUM(L4:L5)</f>
        <v>0</v>
      </c>
      <c r="M6" s="21">
        <f>SUM(M4:M5)</f>
        <v>0</v>
      </c>
      <c r="N6" s="21"/>
    </row>
    <row r="7" spans="1:14" s="9" customFormat="1" ht="21" customHeight="1" thickTop="1" thickBot="1">
      <c r="A7" s="11" t="s">
        <v>60</v>
      </c>
      <c r="B7" s="19" t="s">
        <v>68</v>
      </c>
      <c r="C7" s="19" t="s">
        <v>69</v>
      </c>
      <c r="D7" s="19" t="s">
        <v>70</v>
      </c>
      <c r="E7" s="19" t="s">
        <v>71</v>
      </c>
      <c r="F7" s="19" t="s">
        <v>61</v>
      </c>
      <c r="G7" s="19" t="s">
        <v>72</v>
      </c>
      <c r="H7" s="19" t="s">
        <v>73</v>
      </c>
      <c r="I7" s="36" t="s">
        <v>74</v>
      </c>
      <c r="J7" s="36" t="s">
        <v>75</v>
      </c>
      <c r="K7" s="36" t="s">
        <v>76</v>
      </c>
      <c r="L7" s="36" t="s">
        <v>77</v>
      </c>
      <c r="M7" s="36" t="s">
        <v>78</v>
      </c>
    </row>
    <row r="8" spans="1:14" s="1" customFormat="1" ht="23" customHeight="1" thickTop="1">
      <c r="A8" s="41" t="s">
        <v>0</v>
      </c>
      <c r="B8" s="40">
        <f>B10+B11+B14</f>
        <v>123042.65</v>
      </c>
      <c r="C8" s="40">
        <f>C10+C11</f>
        <v>244460</v>
      </c>
      <c r="D8" s="40">
        <f>SUM(D10:D15)</f>
        <v>240138.37</v>
      </c>
      <c r="E8" s="40">
        <f>SUM(E10:E15)</f>
        <v>97047.13</v>
      </c>
      <c r="F8" s="40">
        <f t="shared" ref="F8:I8" si="10">SUM(F10:F15)</f>
        <v>0</v>
      </c>
      <c r="G8" s="40">
        <f t="shared" si="10"/>
        <v>0</v>
      </c>
      <c r="H8" s="40">
        <f t="shared" si="10"/>
        <v>0</v>
      </c>
      <c r="I8" s="40">
        <f t="shared" si="10"/>
        <v>0</v>
      </c>
      <c r="J8" s="40">
        <f t="shared" ref="J8" si="11">SUM(J10:J15)</f>
        <v>0</v>
      </c>
      <c r="K8" s="40">
        <f>SUM(K10:K15)</f>
        <v>0</v>
      </c>
      <c r="L8" s="40">
        <f>SUM(L10:L15)</f>
        <v>0</v>
      </c>
      <c r="M8" s="40">
        <f>SUM(M10:M15)</f>
        <v>0</v>
      </c>
    </row>
    <row r="9" spans="1:14" ht="12" customHeight="1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" customHeight="1">
      <c r="A10" s="89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85147.13</v>
      </c>
      <c r="F10" s="15"/>
      <c r="G10" s="15"/>
      <c r="H10" s="15"/>
      <c r="I10" s="44"/>
      <c r="J10" s="60"/>
      <c r="K10" s="60"/>
      <c r="L10" s="44"/>
      <c r="M10" s="44"/>
    </row>
    <row r="11" spans="1:14" ht="23" customHeight="1">
      <c r="A11" s="90" t="s">
        <v>22</v>
      </c>
      <c r="B11" s="33">
        <v>9800</v>
      </c>
      <c r="C11" s="33">
        <v>60720</v>
      </c>
      <c r="D11" s="33">
        <v>25500</v>
      </c>
      <c r="E11" s="33">
        <v>10900</v>
      </c>
      <c r="F11" s="33"/>
      <c r="G11" s="33"/>
      <c r="H11" s="33"/>
      <c r="I11" s="44"/>
      <c r="J11" s="61"/>
      <c r="K11" s="61"/>
      <c r="L11" s="61"/>
      <c r="M11" s="61"/>
    </row>
    <row r="12" spans="1:14" ht="23" customHeight="1">
      <c r="A12" s="90" t="s">
        <v>23</v>
      </c>
      <c r="B12" s="33"/>
      <c r="C12" s="33"/>
      <c r="D12" s="33">
        <f>64.37+14305.88</f>
        <v>14370.25</v>
      </c>
      <c r="E12" s="33"/>
      <c r="F12" s="33"/>
      <c r="G12" s="33"/>
      <c r="H12" s="33"/>
      <c r="I12" s="37"/>
      <c r="J12" s="37"/>
      <c r="K12" s="37"/>
      <c r="L12" s="37"/>
      <c r="M12" s="81"/>
    </row>
    <row r="13" spans="1:14" ht="23" customHeight="1">
      <c r="A13" s="90" t="s">
        <v>81</v>
      </c>
      <c r="B13" s="33"/>
      <c r="C13" s="33"/>
      <c r="D13" s="33"/>
      <c r="E13" s="33"/>
      <c r="F13" s="33"/>
      <c r="G13" s="33"/>
      <c r="H13" s="33"/>
      <c r="I13" s="37"/>
      <c r="J13" s="37"/>
      <c r="K13" s="37"/>
      <c r="L13" s="37"/>
      <c r="M13" s="81"/>
    </row>
    <row r="14" spans="1:14" ht="23" customHeight="1" thickBot="1">
      <c r="A14" s="90" t="s">
        <v>65</v>
      </c>
      <c r="B14" s="33"/>
      <c r="C14" s="33"/>
      <c r="D14" s="33">
        <f>500+2500</f>
        <v>3000</v>
      </c>
      <c r="E14" s="91">
        <v>1000</v>
      </c>
      <c r="F14" s="33"/>
      <c r="G14" s="33"/>
      <c r="H14" s="33"/>
      <c r="I14" s="37"/>
      <c r="J14" s="37"/>
      <c r="K14" s="37"/>
      <c r="L14" s="81"/>
      <c r="M14" s="81"/>
    </row>
    <row r="15" spans="1:14" ht="36.75" hidden="1" customHeight="1" thickBot="1">
      <c r="A15" s="20" t="s">
        <v>24</v>
      </c>
      <c r="B15" s="33"/>
      <c r="C15" s="33"/>
      <c r="D15" s="33"/>
      <c r="E15" s="33"/>
      <c r="F15" s="33"/>
      <c r="G15" s="33"/>
      <c r="H15" s="33"/>
      <c r="I15" s="37"/>
      <c r="J15" s="37"/>
      <c r="K15" s="37"/>
      <c r="L15" s="37"/>
      <c r="M15" s="37"/>
    </row>
    <row r="16" spans="1:14" s="1" customFormat="1" ht="23" customHeight="1" thickTop="1">
      <c r="A16" s="10" t="s">
        <v>1</v>
      </c>
      <c r="B16" s="17">
        <f t="shared" ref="B16:M16" si="12">B18+B34</f>
        <v>303494.84999999998</v>
      </c>
      <c r="C16" s="17">
        <f t="shared" si="12"/>
        <v>154796.68</v>
      </c>
      <c r="D16" s="17">
        <f t="shared" si="12"/>
        <v>327923.66000000003</v>
      </c>
      <c r="E16" s="17">
        <f>E18+E34</f>
        <v>46179.880000000005</v>
      </c>
      <c r="F16" s="17">
        <f t="shared" si="12"/>
        <v>0</v>
      </c>
      <c r="G16" s="17">
        <f t="shared" si="12"/>
        <v>0</v>
      </c>
      <c r="H16" s="39">
        <f t="shared" si="12"/>
        <v>0</v>
      </c>
      <c r="I16" s="39">
        <f t="shared" si="12"/>
        <v>0</v>
      </c>
      <c r="J16" s="39">
        <f t="shared" si="12"/>
        <v>0</v>
      </c>
      <c r="K16" s="39">
        <f t="shared" si="12"/>
        <v>0</v>
      </c>
      <c r="L16" s="39">
        <f t="shared" si="12"/>
        <v>0</v>
      </c>
      <c r="M16" s="39">
        <f t="shared" si="12"/>
        <v>0</v>
      </c>
    </row>
    <row r="17" spans="1:13" ht="14" customHeight="1">
      <c r="A17" s="8" t="s">
        <v>2</v>
      </c>
      <c r="B17" s="14"/>
      <c r="C17" s="14"/>
      <c r="D17" s="14"/>
      <c r="E17" s="14"/>
      <c r="F17" s="14"/>
      <c r="G17" s="14"/>
      <c r="H17" s="14"/>
    </row>
    <row r="18" spans="1:13" ht="23" customHeight="1">
      <c r="A18" s="4" t="s">
        <v>13</v>
      </c>
      <c r="B18" s="30">
        <f>B23+B24+B27+B29+B30+B31+B33+B21</f>
        <v>281643.23</v>
      </c>
      <c r="C18" s="16">
        <f>C21+C24+C25+C27+C30+C33+C31+C29</f>
        <v>138509.07</v>
      </c>
      <c r="D18" s="16">
        <f>D21+D24+D25+D27+D30+D33+D31+D29</f>
        <v>277074.27</v>
      </c>
      <c r="E18" s="16">
        <f>E21+E24+E25+E27+E30+E33+E31+E29</f>
        <v>33967.880000000005</v>
      </c>
      <c r="F18" s="16"/>
      <c r="G18" s="16"/>
      <c r="H18" s="16"/>
      <c r="I18" s="16"/>
      <c r="J18" s="16"/>
      <c r="K18" s="74"/>
      <c r="L18" s="74"/>
      <c r="M18" s="74"/>
    </row>
    <row r="19" spans="1:13" s="26" customFormat="1" ht="33.75" customHeight="1">
      <c r="A19" s="24" t="s">
        <v>39</v>
      </c>
      <c r="B19" s="29"/>
      <c r="C19" s="29"/>
      <c r="D19" s="29"/>
      <c r="E19" s="29"/>
      <c r="F19" s="29"/>
      <c r="G19" s="29"/>
      <c r="H19" s="29"/>
      <c r="I19" s="59"/>
      <c r="J19" s="59"/>
      <c r="K19" s="59"/>
      <c r="L19" s="29"/>
      <c r="M19" s="29"/>
    </row>
    <row r="20" spans="1:13" s="26" customFormat="1" ht="20.25" customHeight="1">
      <c r="A20" s="28" t="s">
        <v>40</v>
      </c>
      <c r="B20" s="29"/>
      <c r="C20" s="25"/>
      <c r="D20" s="27"/>
      <c r="E20" s="25"/>
      <c r="F20" s="25"/>
      <c r="G20" s="25"/>
      <c r="H20" s="25"/>
      <c r="I20" s="46"/>
      <c r="J20" s="66"/>
      <c r="K20" s="46"/>
      <c r="L20" s="46"/>
      <c r="M20" s="46"/>
    </row>
    <row r="21" spans="1:13" s="26" customFormat="1" ht="20.25" customHeight="1">
      <c r="A21" s="28" t="s">
        <v>38</v>
      </c>
      <c r="B21" s="29">
        <v>80489.48</v>
      </c>
      <c r="C21" s="25">
        <f>55000+23336.42</f>
        <v>78336.42</v>
      </c>
      <c r="D21" s="27"/>
      <c r="E21" s="25"/>
      <c r="F21" s="25"/>
      <c r="G21" s="25"/>
      <c r="H21" s="25"/>
      <c r="I21" s="49"/>
      <c r="J21" s="67"/>
      <c r="K21" s="42"/>
      <c r="L21" s="42"/>
      <c r="M21" s="42"/>
    </row>
    <row r="22" spans="1:13" s="26" customFormat="1" ht="20.25" customHeight="1">
      <c r="A22" s="28" t="s">
        <v>41</v>
      </c>
      <c r="B22" s="29"/>
      <c r="C22" s="25"/>
      <c r="D22" s="27"/>
      <c r="E22" s="25"/>
      <c r="F22" s="25"/>
      <c r="G22" s="25"/>
      <c r="H22" s="25"/>
      <c r="I22" s="53"/>
      <c r="J22" s="67"/>
      <c r="K22" s="42"/>
      <c r="L22" s="42"/>
      <c r="M22" s="42"/>
    </row>
    <row r="23" spans="1:13" s="26" customFormat="1" ht="21.75" customHeight="1">
      <c r="A23" s="87" t="s">
        <v>62</v>
      </c>
      <c r="B23" s="29">
        <f>2000+62097.22+1600+2980+4400+8.54+5000+800+1000+1000+1880+6437.92+2600</f>
        <v>91803.68</v>
      </c>
      <c r="C23" s="25"/>
      <c r="D23" s="27"/>
      <c r="E23" s="25"/>
      <c r="F23" s="25"/>
      <c r="G23" s="25"/>
      <c r="H23" s="25"/>
      <c r="I23" s="53"/>
      <c r="J23" s="67"/>
      <c r="K23" s="42"/>
      <c r="L23" s="42"/>
      <c r="M23" s="42"/>
    </row>
    <row r="24" spans="1:13" ht="23" customHeight="1">
      <c r="A24" s="5" t="s">
        <v>20</v>
      </c>
      <c r="B24" s="15">
        <f>5981+11962+26100</f>
        <v>44043</v>
      </c>
      <c r="C24" s="15">
        <f>5981+11962</f>
        <v>17943</v>
      </c>
      <c r="D24" s="15">
        <f>6525+13050+26100</f>
        <v>45675</v>
      </c>
      <c r="E24" s="15">
        <f>6525+13050</f>
        <v>19575</v>
      </c>
      <c r="F24" s="15"/>
      <c r="G24" s="15"/>
      <c r="H24" s="15"/>
      <c r="I24" s="52"/>
      <c r="J24" s="68"/>
      <c r="K24" s="52"/>
      <c r="L24" s="46"/>
      <c r="M24" s="46"/>
    </row>
    <row r="25" spans="1:13" ht="23" customHeight="1">
      <c r="A25" s="5" t="s">
        <v>64</v>
      </c>
      <c r="B25" s="15"/>
      <c r="C25" s="15"/>
      <c r="D25" s="15">
        <f>37486.5+59724+1000+5600+6000+1000+8000+2.9+637.5+2000+3359.6+5000+5800+1000+2700+1800+2568.12+6000+6000+12000+800+2000+5000+1600+2096.28+14586.61+2000</f>
        <v>195761.51</v>
      </c>
      <c r="E25" s="15"/>
      <c r="F25" s="15"/>
      <c r="G25" s="15"/>
      <c r="H25" s="15"/>
      <c r="I25" s="50"/>
      <c r="J25" s="38"/>
      <c r="K25" s="75"/>
      <c r="L25" s="38"/>
      <c r="M25" s="38"/>
    </row>
    <row r="26" spans="1:13" ht="23" customHeight="1">
      <c r="A26" s="5" t="s">
        <v>37</v>
      </c>
      <c r="B26" s="15"/>
      <c r="C26" s="15"/>
      <c r="D26" s="15"/>
      <c r="E26" s="15"/>
      <c r="F26" s="15"/>
      <c r="G26" s="15"/>
      <c r="H26" s="15"/>
      <c r="I26" s="51"/>
      <c r="J26" s="38"/>
      <c r="K26" s="38"/>
      <c r="L26" s="38"/>
      <c r="M26" s="38"/>
    </row>
    <row r="27" spans="1:13" ht="23" customHeight="1">
      <c r="A27" s="20" t="s">
        <v>32</v>
      </c>
      <c r="B27" s="15">
        <v>1545</v>
      </c>
      <c r="C27" s="15">
        <v>1545</v>
      </c>
      <c r="D27" s="15">
        <v>1545</v>
      </c>
      <c r="E27" s="15">
        <v>1545</v>
      </c>
      <c r="F27" s="15"/>
      <c r="G27" s="15"/>
      <c r="H27" s="15"/>
      <c r="I27" s="51"/>
      <c r="J27" s="38"/>
      <c r="K27" s="38"/>
      <c r="L27" s="69"/>
      <c r="M27" s="69"/>
    </row>
    <row r="28" spans="1:13" ht="23" customHeight="1">
      <c r="A28" s="20" t="s">
        <v>25</v>
      </c>
      <c r="B28" s="15"/>
      <c r="C28" s="15"/>
      <c r="D28" s="15"/>
      <c r="E28" s="15"/>
      <c r="F28" s="15"/>
      <c r="G28" s="15"/>
      <c r="H28" s="15"/>
      <c r="I28" s="54"/>
      <c r="J28" s="38"/>
      <c r="K28" s="37"/>
      <c r="L28" s="37"/>
      <c r="M28" s="37"/>
    </row>
    <row r="29" spans="1:13" ht="35.25" customHeight="1">
      <c r="A29" s="20" t="s">
        <v>55</v>
      </c>
      <c r="B29" s="15">
        <v>21276.02</v>
      </c>
      <c r="C29" s="15">
        <v>21615.439999999999</v>
      </c>
      <c r="D29" s="15">
        <v>11790.24</v>
      </c>
      <c r="E29" s="15"/>
      <c r="F29" s="15"/>
      <c r="G29" s="15"/>
      <c r="H29" s="15"/>
      <c r="I29" s="54"/>
      <c r="J29" s="38"/>
      <c r="K29" s="37"/>
      <c r="L29" s="37"/>
      <c r="M29" s="83"/>
    </row>
    <row r="30" spans="1:13" ht="23" customHeight="1">
      <c r="A30" s="5" t="s">
        <v>21</v>
      </c>
      <c r="B30" s="15">
        <f>6582+362.75+1469+2582+11138+8.54</f>
        <v>22142.29</v>
      </c>
      <c r="C30" s="15">
        <f>2682</f>
        <v>2682</v>
      </c>
      <c r="D30" s="15">
        <f>275.8+1469+2582+6525+11138+4.34</f>
        <v>21994.14</v>
      </c>
      <c r="E30" s="15">
        <f>894+1950</f>
        <v>2844</v>
      </c>
      <c r="F30" s="15"/>
      <c r="G30" s="15"/>
      <c r="H30" s="15"/>
      <c r="I30" s="37"/>
      <c r="J30" s="38"/>
      <c r="K30" s="37"/>
      <c r="L30" s="80"/>
      <c r="M30" s="80"/>
    </row>
    <row r="31" spans="1:13" ht="31.5" customHeight="1">
      <c r="A31" s="20" t="s">
        <v>30</v>
      </c>
      <c r="B31" s="15">
        <v>17963.54</v>
      </c>
      <c r="C31" s="15">
        <v>14097.49</v>
      </c>
      <c r="D31" s="15"/>
      <c r="E31" s="15">
        <v>7826</v>
      </c>
      <c r="F31" s="15"/>
      <c r="G31" s="15"/>
      <c r="H31" s="15"/>
      <c r="I31" s="37"/>
      <c r="J31" s="38"/>
      <c r="K31" s="37"/>
      <c r="L31" s="80"/>
      <c r="M31" s="80"/>
    </row>
    <row r="32" spans="1:13" ht="43.5" customHeight="1">
      <c r="A32" s="20" t="s">
        <v>56</v>
      </c>
      <c r="B32" s="15"/>
      <c r="C32" s="15"/>
      <c r="D32" s="15"/>
      <c r="E32" s="15"/>
      <c r="F32" s="15"/>
      <c r="G32" s="15"/>
      <c r="H32" s="15"/>
      <c r="I32" s="37"/>
      <c r="J32" s="38"/>
      <c r="K32" s="37"/>
      <c r="L32" s="80"/>
      <c r="M32" s="80"/>
    </row>
    <row r="33" spans="1:13" ht="34.5" customHeight="1">
      <c r="A33" s="20" t="s">
        <v>51</v>
      </c>
      <c r="B33" s="15">
        <v>2380.2199999999998</v>
      </c>
      <c r="C33" s="15">
        <f>40+89.72+40+80+40+2000</f>
        <v>2289.7200000000003</v>
      </c>
      <c r="D33" s="15">
        <f>228.38+80</f>
        <v>308.38</v>
      </c>
      <c r="E33" s="15">
        <f>32.63+40+40+65.25+2000</f>
        <v>2177.88</v>
      </c>
      <c r="F33" s="15"/>
      <c r="G33" s="15"/>
      <c r="H33" s="15"/>
      <c r="I33" s="37"/>
      <c r="J33" s="38"/>
      <c r="K33" s="37"/>
      <c r="L33" s="80"/>
      <c r="M33" s="80"/>
    </row>
    <row r="34" spans="1:13" ht="23" customHeight="1">
      <c r="A34" s="4" t="s">
        <v>19</v>
      </c>
      <c r="B34" s="16">
        <f>SUM(B35:B72)</f>
        <v>21851.62</v>
      </c>
      <c r="C34" s="16">
        <f>C41+C50+C51+C54+C62+C66</f>
        <v>16287.61</v>
      </c>
      <c r="D34" s="16">
        <f>SUM(D35:D72)</f>
        <v>50849.39</v>
      </c>
      <c r="E34" s="16">
        <f>SUM(E35:E72)</f>
        <v>12212</v>
      </c>
      <c r="F34" s="16"/>
      <c r="G34" s="16"/>
      <c r="H34" s="16"/>
      <c r="I34" s="16"/>
      <c r="J34" s="16"/>
      <c r="K34" s="16"/>
      <c r="L34" s="16"/>
      <c r="M34" s="16"/>
    </row>
    <row r="35" spans="1:13" ht="23" customHeight="1">
      <c r="A35" s="22" t="s">
        <v>35</v>
      </c>
      <c r="B35" s="16"/>
      <c r="C35" s="16"/>
      <c r="D35" s="16"/>
      <c r="E35" s="23"/>
      <c r="F35" s="16"/>
      <c r="G35" s="16"/>
      <c r="H35" s="16"/>
      <c r="I35" s="37"/>
      <c r="J35" s="69"/>
      <c r="K35" s="37"/>
      <c r="L35" s="37"/>
      <c r="M35" s="37"/>
    </row>
    <row r="36" spans="1:13" ht="23" customHeight="1">
      <c r="A36" s="20" t="s">
        <v>36</v>
      </c>
      <c r="B36" s="15"/>
      <c r="C36" s="15"/>
      <c r="D36" s="15"/>
      <c r="E36" s="15"/>
      <c r="F36" s="15"/>
      <c r="G36" s="15"/>
      <c r="H36" s="15"/>
      <c r="I36" s="52"/>
      <c r="J36" s="69"/>
      <c r="K36" s="76"/>
      <c r="L36" s="45"/>
      <c r="M36" s="45"/>
    </row>
    <row r="37" spans="1:13" ht="23" customHeight="1">
      <c r="A37" s="20" t="s">
        <v>31</v>
      </c>
      <c r="B37" s="15"/>
      <c r="C37" s="15"/>
      <c r="D37" s="15"/>
      <c r="E37" s="15"/>
      <c r="F37" s="15"/>
      <c r="G37" s="15"/>
      <c r="H37" s="15"/>
      <c r="I37" s="52"/>
      <c r="J37" s="70"/>
      <c r="K37" s="76"/>
      <c r="L37" s="45"/>
      <c r="M37" s="45"/>
    </row>
    <row r="38" spans="1:13" ht="36.75" customHeight="1">
      <c r="A38" s="5" t="s">
        <v>42</v>
      </c>
      <c r="B38" s="15"/>
      <c r="C38" s="15"/>
      <c r="D38" s="33"/>
      <c r="E38" s="33"/>
      <c r="F38" s="33"/>
      <c r="G38" s="15"/>
      <c r="H38" s="15"/>
      <c r="I38" s="58"/>
      <c r="J38" s="71"/>
      <c r="K38" s="78"/>
      <c r="L38" s="47"/>
      <c r="M38" s="47"/>
    </row>
    <row r="39" spans="1:13" ht="33.75" customHeight="1">
      <c r="A39" s="20" t="s">
        <v>30</v>
      </c>
      <c r="B39" s="15"/>
      <c r="C39" s="15"/>
      <c r="D39" s="33">
        <v>17024.36</v>
      </c>
      <c r="E39" s="33"/>
      <c r="F39" s="33"/>
      <c r="G39" s="15"/>
      <c r="H39" s="15"/>
      <c r="I39" s="55"/>
      <c r="J39" s="72"/>
      <c r="K39" s="77"/>
      <c r="L39" s="48"/>
      <c r="M39" s="48"/>
    </row>
    <row r="40" spans="1:13" ht="33.75" hidden="1" customHeight="1">
      <c r="A40" s="62" t="s">
        <v>50</v>
      </c>
      <c r="B40" s="63"/>
      <c r="C40" s="63"/>
      <c r="D40" s="63"/>
      <c r="E40" s="63"/>
      <c r="F40" s="63"/>
      <c r="G40" s="63"/>
      <c r="H40" s="63"/>
      <c r="I40" s="64"/>
      <c r="J40" s="73"/>
      <c r="K40" s="79"/>
      <c r="L40" s="65"/>
      <c r="M40" s="65"/>
    </row>
    <row r="41" spans="1:13" ht="23" customHeight="1">
      <c r="A41" s="5" t="s">
        <v>9</v>
      </c>
      <c r="B41" s="15"/>
      <c r="C41" s="15">
        <v>1200</v>
      </c>
      <c r="D41" s="15"/>
      <c r="E41" s="15">
        <v>1200</v>
      </c>
      <c r="F41" s="15"/>
      <c r="G41" s="15"/>
      <c r="H41" s="15"/>
      <c r="I41" s="56"/>
      <c r="J41" s="72"/>
      <c r="K41" s="77"/>
      <c r="L41" s="48"/>
      <c r="M41" s="48"/>
    </row>
    <row r="42" spans="1:13" ht="23" customHeight="1">
      <c r="A42" s="5" t="s">
        <v>7</v>
      </c>
      <c r="B42" s="15"/>
      <c r="C42" s="15"/>
      <c r="D42" s="15"/>
      <c r="E42" s="15"/>
      <c r="F42" s="15"/>
      <c r="G42" s="15"/>
      <c r="H42" s="15"/>
      <c r="I42" s="57"/>
      <c r="J42" s="72"/>
      <c r="K42" s="77"/>
      <c r="L42" s="48"/>
      <c r="M42" s="48"/>
    </row>
    <row r="43" spans="1:13" ht="23" customHeight="1">
      <c r="A43" s="5" t="s">
        <v>8</v>
      </c>
      <c r="B43" s="15"/>
      <c r="C43" s="15"/>
      <c r="D43" s="15"/>
      <c r="E43" s="15"/>
      <c r="F43" s="15"/>
      <c r="G43" s="15"/>
      <c r="H43" s="15"/>
      <c r="I43" s="57"/>
      <c r="J43" s="72"/>
      <c r="K43" s="77"/>
      <c r="L43" s="48"/>
      <c r="M43" s="48"/>
    </row>
    <row r="44" spans="1:13" ht="23" customHeight="1">
      <c r="A44" s="5" t="s">
        <v>5</v>
      </c>
      <c r="B44" s="15"/>
      <c r="C44" s="15"/>
      <c r="D44" s="15"/>
      <c r="E44" s="15"/>
      <c r="F44" s="15"/>
      <c r="G44" s="15"/>
      <c r="H44" s="15"/>
      <c r="I44" s="57"/>
      <c r="J44" s="72"/>
      <c r="K44" s="77"/>
      <c r="L44" s="48"/>
      <c r="M44" s="48"/>
    </row>
    <row r="45" spans="1:13" ht="23" customHeight="1">
      <c r="A45" s="5" t="s">
        <v>4</v>
      </c>
      <c r="B45" s="15"/>
      <c r="C45" s="15"/>
      <c r="D45" s="15"/>
      <c r="E45" s="15"/>
      <c r="F45" s="15"/>
      <c r="G45" s="15"/>
      <c r="H45" s="15"/>
      <c r="I45" s="57"/>
      <c r="J45" s="72"/>
      <c r="K45" s="77"/>
      <c r="L45" s="48"/>
      <c r="M45" s="48"/>
    </row>
    <row r="46" spans="1:13" ht="23" customHeight="1">
      <c r="A46" s="20" t="s">
        <v>57</v>
      </c>
      <c r="B46" s="15"/>
      <c r="C46" s="15"/>
      <c r="D46" s="15"/>
      <c r="E46" s="15"/>
      <c r="F46" s="15"/>
      <c r="G46" s="15"/>
      <c r="H46" s="15"/>
      <c r="I46" s="57"/>
      <c r="J46" s="72"/>
      <c r="K46" s="77"/>
      <c r="L46" s="48"/>
      <c r="M46" s="48"/>
    </row>
    <row r="47" spans="1:13" ht="23" customHeight="1">
      <c r="A47" s="20" t="s">
        <v>58</v>
      </c>
      <c r="B47" s="15"/>
      <c r="C47" s="15"/>
      <c r="D47" s="15"/>
      <c r="E47" s="15"/>
      <c r="F47" s="15"/>
      <c r="G47" s="15"/>
      <c r="H47" s="15"/>
      <c r="I47" s="57"/>
      <c r="J47" s="72"/>
      <c r="K47" s="77"/>
      <c r="L47" s="48"/>
      <c r="M47" s="48"/>
    </row>
    <row r="48" spans="1:13" ht="23" customHeight="1">
      <c r="A48" s="20" t="s">
        <v>32</v>
      </c>
      <c r="B48" s="15"/>
      <c r="C48" s="15"/>
      <c r="D48" s="15"/>
      <c r="E48" s="15"/>
      <c r="F48" s="15"/>
      <c r="G48" s="15"/>
      <c r="H48" s="15"/>
      <c r="I48" s="57"/>
      <c r="J48" s="72"/>
      <c r="K48" s="77"/>
      <c r="L48" s="48"/>
      <c r="M48" s="48"/>
    </row>
    <row r="49" spans="1:13" ht="23" customHeight="1">
      <c r="A49" s="5" t="s">
        <v>6</v>
      </c>
      <c r="B49" s="15"/>
      <c r="C49" s="15"/>
      <c r="D49" s="15"/>
      <c r="E49" s="15"/>
      <c r="F49" s="15"/>
      <c r="G49" s="15"/>
      <c r="H49" s="15"/>
      <c r="I49" s="57"/>
      <c r="J49" s="72"/>
      <c r="K49" s="77"/>
      <c r="L49" s="48"/>
      <c r="M49" s="48"/>
    </row>
    <row r="50" spans="1:13" ht="36.75" customHeight="1">
      <c r="A50" s="20" t="s">
        <v>33</v>
      </c>
      <c r="B50" s="15">
        <f>630+218.64+411.16+131.92</f>
        <v>1391.72</v>
      </c>
      <c r="C50" s="15">
        <f>107.92+104.92+104.92+198.96+104.92+255.36+104.92+66.92+630+215.04</f>
        <v>1893.8799999999999</v>
      </c>
      <c r="D50" s="15">
        <f>85+195.04+297.65+104.92+66.92+101.92+198.64+198.64+66.92</f>
        <v>1315.6499999999996</v>
      </c>
      <c r="E50" s="15">
        <f>101.92+95</f>
        <v>196.92000000000002</v>
      </c>
      <c r="F50" s="15"/>
      <c r="G50" s="15"/>
      <c r="H50" s="15"/>
      <c r="I50" s="57"/>
      <c r="J50" s="72"/>
      <c r="K50" s="77"/>
      <c r="L50" s="48"/>
      <c r="M50" s="48"/>
    </row>
    <row r="51" spans="1:13" ht="23" customHeight="1">
      <c r="A51" s="5" t="s">
        <v>15</v>
      </c>
      <c r="B51" s="15"/>
      <c r="C51" s="15">
        <f>300+765+540</f>
        <v>1605</v>
      </c>
      <c r="D51" s="15">
        <f>270+385</f>
        <v>655</v>
      </c>
      <c r="E51" s="15"/>
      <c r="F51" s="15"/>
      <c r="G51" s="15"/>
      <c r="H51" s="15"/>
      <c r="I51" s="57"/>
      <c r="J51" s="72"/>
      <c r="K51" s="77"/>
      <c r="L51" s="48"/>
      <c r="M51" s="48"/>
    </row>
    <row r="52" spans="1:13" ht="23" customHeight="1">
      <c r="A52" s="20" t="s">
        <v>53</v>
      </c>
      <c r="B52" s="15"/>
      <c r="C52" s="15"/>
      <c r="D52" s="15"/>
      <c r="E52" s="15"/>
      <c r="F52" s="15"/>
      <c r="G52" s="15"/>
      <c r="H52" s="15"/>
      <c r="I52" s="57"/>
      <c r="J52" s="72"/>
      <c r="K52" s="77"/>
      <c r="L52" s="48"/>
      <c r="M52" s="48"/>
    </row>
    <row r="53" spans="1:13" ht="23" customHeight="1">
      <c r="A53" s="20" t="s">
        <v>63</v>
      </c>
      <c r="B53" s="15">
        <f>520</f>
        <v>520</v>
      </c>
      <c r="C53" s="15"/>
      <c r="D53" s="15"/>
      <c r="E53" s="15"/>
      <c r="F53" s="15"/>
      <c r="G53" s="15"/>
      <c r="H53" s="15"/>
      <c r="I53" s="52"/>
      <c r="J53" s="70"/>
      <c r="K53" s="76"/>
      <c r="L53" s="45"/>
      <c r="M53" s="45"/>
    </row>
    <row r="54" spans="1:13" ht="39.75" customHeight="1">
      <c r="A54" s="5" t="s">
        <v>79</v>
      </c>
      <c r="B54" s="15">
        <v>2280.12</v>
      </c>
      <c r="C54" s="15">
        <f>2122.43+813.8</f>
        <v>2936.2299999999996</v>
      </c>
      <c r="D54" s="15">
        <v>2212.0300000000002</v>
      </c>
      <c r="E54" s="15">
        <f>865.8+411.08+2500.2</f>
        <v>3777.08</v>
      </c>
      <c r="F54" s="15"/>
      <c r="G54" s="15"/>
      <c r="H54" s="15"/>
      <c r="I54" s="82"/>
      <c r="J54" s="70"/>
      <c r="K54" s="76"/>
      <c r="L54" s="45"/>
      <c r="M54" s="45"/>
    </row>
    <row r="55" spans="1:13" ht="23" customHeight="1">
      <c r="A55" s="20" t="s">
        <v>26</v>
      </c>
      <c r="B55" s="15"/>
      <c r="C55" s="15"/>
      <c r="D55" s="15"/>
      <c r="E55" s="15"/>
      <c r="F55" s="15"/>
      <c r="G55" s="15"/>
      <c r="H55" s="15"/>
      <c r="I55" s="52"/>
      <c r="J55" s="70"/>
      <c r="K55" s="76"/>
      <c r="L55" s="45"/>
      <c r="M55" s="45"/>
    </row>
    <row r="56" spans="1:13" ht="23" customHeight="1">
      <c r="A56" s="20" t="s">
        <v>27</v>
      </c>
      <c r="B56" s="15"/>
      <c r="C56" s="15"/>
      <c r="D56" s="15"/>
      <c r="E56" s="15"/>
      <c r="F56" s="15"/>
      <c r="G56" s="15"/>
      <c r="H56" s="15"/>
      <c r="I56" s="52"/>
      <c r="J56" s="70"/>
      <c r="K56" s="76"/>
      <c r="L56" s="45"/>
      <c r="M56" s="45"/>
    </row>
    <row r="57" spans="1:13" ht="23" customHeight="1">
      <c r="A57" s="20" t="s">
        <v>28</v>
      </c>
      <c r="B57" s="15"/>
      <c r="C57" s="15"/>
      <c r="D57" s="15"/>
      <c r="E57" s="15"/>
      <c r="F57" s="15"/>
      <c r="G57" s="15"/>
      <c r="H57" s="15"/>
      <c r="I57" s="52"/>
      <c r="J57" s="70"/>
      <c r="K57" s="76"/>
      <c r="L57" s="45"/>
      <c r="M57" s="45"/>
    </row>
    <row r="58" spans="1:13" ht="23" customHeight="1">
      <c r="A58" s="20" t="s">
        <v>80</v>
      </c>
      <c r="B58" s="15"/>
      <c r="C58" s="15"/>
      <c r="D58" s="15"/>
      <c r="E58" s="15">
        <v>3950</v>
      </c>
      <c r="F58" s="15"/>
      <c r="G58" s="15"/>
      <c r="H58" s="15"/>
      <c r="I58" s="52"/>
      <c r="J58" s="70"/>
      <c r="K58" s="76"/>
      <c r="L58" s="45"/>
      <c r="M58" s="45"/>
    </row>
    <row r="59" spans="1:13" ht="23" customHeight="1">
      <c r="A59" s="20" t="s">
        <v>49</v>
      </c>
      <c r="B59" s="15"/>
      <c r="C59" s="15"/>
      <c r="D59" s="15"/>
      <c r="E59" s="15"/>
      <c r="F59" s="15"/>
      <c r="G59" s="15"/>
      <c r="H59" s="15"/>
      <c r="I59" s="52"/>
      <c r="J59" s="70"/>
      <c r="K59" s="76"/>
      <c r="L59" s="45"/>
      <c r="M59" s="45"/>
    </row>
    <row r="60" spans="1:13" ht="23" customHeight="1">
      <c r="A60" s="20" t="s">
        <v>29</v>
      </c>
      <c r="B60" s="15"/>
      <c r="D60" s="15"/>
      <c r="E60" s="15"/>
      <c r="F60" s="15"/>
      <c r="G60" s="15"/>
      <c r="H60" s="15"/>
      <c r="I60" s="52"/>
      <c r="J60" s="70"/>
      <c r="K60" s="76"/>
      <c r="L60" s="45"/>
      <c r="M60" s="45"/>
    </row>
    <row r="61" spans="1:13" ht="55.5" customHeight="1">
      <c r="A61" s="20" t="s">
        <v>59</v>
      </c>
      <c r="B61" s="15"/>
      <c r="C61" s="15"/>
      <c r="D61" s="15">
        <v>81.760000000000005</v>
      </c>
      <c r="E61" s="15"/>
      <c r="F61" s="15"/>
      <c r="G61" s="15"/>
      <c r="H61" s="15"/>
      <c r="I61" s="52"/>
      <c r="J61" s="70"/>
      <c r="K61" s="76"/>
      <c r="L61" s="45"/>
      <c r="M61" s="45"/>
    </row>
    <row r="62" spans="1:13" ht="23" customHeight="1">
      <c r="A62" s="20" t="s">
        <v>34</v>
      </c>
      <c r="B62" s="15">
        <f>2820+1854+424+1507.78</f>
        <v>6605.78</v>
      </c>
      <c r="C62" s="15">
        <f>2498+1864+626.5+658+1606</f>
        <v>7252.5</v>
      </c>
      <c r="D62" s="15">
        <f>496+916+2238.59</f>
        <v>3650.59</v>
      </c>
      <c r="E62" s="15">
        <f>916+586+727+9</f>
        <v>2238</v>
      </c>
      <c r="F62" s="15"/>
      <c r="G62" s="15"/>
      <c r="H62" s="15"/>
      <c r="I62" s="52"/>
      <c r="J62" s="70"/>
      <c r="K62" s="76"/>
      <c r="L62" s="76"/>
      <c r="M62" s="45"/>
    </row>
    <row r="63" spans="1:13" ht="23" customHeight="1">
      <c r="A63" s="20" t="s">
        <v>47</v>
      </c>
      <c r="B63" s="15"/>
      <c r="C63" s="15"/>
      <c r="D63" s="15"/>
      <c r="E63" s="15"/>
      <c r="F63" s="15"/>
      <c r="G63" s="15"/>
      <c r="H63" s="15"/>
      <c r="I63" s="52"/>
      <c r="J63" s="70"/>
      <c r="K63" s="76"/>
      <c r="L63" s="45"/>
      <c r="M63" s="45"/>
    </row>
    <row r="64" spans="1:13" ht="52.5" customHeight="1">
      <c r="A64" s="20" t="s">
        <v>66</v>
      </c>
      <c r="B64" s="15"/>
      <c r="C64" s="15"/>
      <c r="D64" s="15">
        <f>400+1900</f>
        <v>2300</v>
      </c>
      <c r="E64" s="15"/>
      <c r="F64" s="15"/>
      <c r="G64" s="15"/>
      <c r="H64" s="15"/>
      <c r="I64" s="52"/>
      <c r="J64" s="70"/>
      <c r="K64" s="76"/>
      <c r="L64" s="45"/>
      <c r="M64" s="45"/>
    </row>
    <row r="65" spans="1:14" ht="41.25" customHeight="1">
      <c r="A65" s="20" t="s">
        <v>67</v>
      </c>
      <c r="B65" s="15">
        <v>8000</v>
      </c>
      <c r="C65" s="15"/>
      <c r="D65" s="15">
        <v>16000</v>
      </c>
      <c r="E65" s="15"/>
      <c r="F65" s="15"/>
      <c r="G65" s="15"/>
      <c r="H65" s="15"/>
      <c r="I65" s="52"/>
      <c r="J65" s="70"/>
      <c r="K65" s="76"/>
      <c r="L65" s="45"/>
      <c r="M65" s="45"/>
    </row>
    <row r="66" spans="1:14" ht="32.25" customHeight="1">
      <c r="A66" s="20" t="s">
        <v>46</v>
      </c>
      <c r="B66" s="15">
        <f>2040+250+300+214+250</f>
        <v>3054</v>
      </c>
      <c r="C66" s="15">
        <f>150+150+250+150+150+150+250+150</f>
        <v>1400</v>
      </c>
      <c r="D66" s="15">
        <f>500</f>
        <v>500</v>
      </c>
      <c r="E66" s="15">
        <f>150+250+150+150+150</f>
        <v>850</v>
      </c>
      <c r="F66" s="15"/>
      <c r="G66" s="15"/>
      <c r="H66" s="15"/>
      <c r="I66" s="52"/>
      <c r="J66" s="70"/>
      <c r="K66" s="76"/>
      <c r="L66" s="76"/>
      <c r="M66" s="45"/>
    </row>
    <row r="67" spans="1:14" ht="32.25" customHeight="1">
      <c r="A67" s="20" t="s">
        <v>54</v>
      </c>
      <c r="B67" s="15"/>
      <c r="C67" s="15"/>
      <c r="D67" s="15"/>
      <c r="E67" s="15"/>
      <c r="F67" s="15"/>
      <c r="G67" s="15"/>
      <c r="H67" s="15"/>
      <c r="I67" s="52"/>
      <c r="J67" s="70"/>
      <c r="K67" s="76"/>
      <c r="L67" s="76"/>
      <c r="M67" s="45"/>
    </row>
    <row r="68" spans="1:14" ht="63.75" customHeight="1">
      <c r="A68" s="20" t="s">
        <v>52</v>
      </c>
      <c r="B68" s="15"/>
      <c r="C68" s="15"/>
      <c r="D68" s="15"/>
      <c r="E68" s="15"/>
      <c r="F68" s="15"/>
      <c r="G68" s="15"/>
      <c r="H68" s="15"/>
      <c r="I68" s="52"/>
      <c r="J68" s="70"/>
      <c r="K68" s="76"/>
      <c r="L68" s="45"/>
      <c r="M68" s="45"/>
    </row>
    <row r="69" spans="1:14" ht="33.75" customHeight="1">
      <c r="A69" s="20" t="s">
        <v>48</v>
      </c>
      <c r="B69" s="15"/>
      <c r="C69" s="15"/>
      <c r="D69" s="15">
        <f>5200+1910</f>
        <v>7110</v>
      </c>
      <c r="E69" s="15"/>
      <c r="F69" s="15"/>
      <c r="G69" s="15"/>
      <c r="H69" s="15"/>
      <c r="I69" s="52"/>
      <c r="J69" s="70"/>
      <c r="K69" s="76"/>
      <c r="L69" s="45"/>
      <c r="M69" s="45"/>
    </row>
    <row r="70" spans="1:14" ht="35.25" customHeight="1">
      <c r="A70" s="5" t="s">
        <v>43</v>
      </c>
      <c r="B70" s="15"/>
      <c r="C70" s="15"/>
      <c r="D70" s="15"/>
      <c r="E70" s="15"/>
      <c r="F70" s="15"/>
      <c r="G70" s="15"/>
      <c r="H70" s="15"/>
      <c r="I70" s="52"/>
      <c r="J70" s="70"/>
      <c r="K70" s="76"/>
      <c r="L70" s="45"/>
      <c r="M70" s="45"/>
    </row>
    <row r="71" spans="1:14" ht="35.25" customHeight="1">
      <c r="A71" s="20" t="s">
        <v>45</v>
      </c>
      <c r="B71" s="15"/>
      <c r="C71" s="15"/>
      <c r="D71" s="15"/>
      <c r="E71" s="15"/>
      <c r="F71" s="15"/>
      <c r="G71" s="15"/>
      <c r="H71" s="15"/>
      <c r="I71" s="52"/>
      <c r="J71" s="70"/>
      <c r="K71" s="76"/>
      <c r="L71" s="45"/>
      <c r="M71" s="45"/>
    </row>
    <row r="72" spans="1:14" ht="35.25" customHeight="1" thickBot="1">
      <c r="A72" s="35" t="s">
        <v>44</v>
      </c>
      <c r="B72" s="34"/>
      <c r="C72" s="34"/>
      <c r="D72" s="34"/>
      <c r="E72" s="34"/>
      <c r="F72" s="34"/>
      <c r="G72" s="34"/>
      <c r="H72" s="34"/>
      <c r="I72" s="52"/>
      <c r="J72" s="70"/>
      <c r="K72" s="76"/>
      <c r="L72" s="45"/>
      <c r="M72" s="45"/>
    </row>
    <row r="73" spans="1:14" s="12" customFormat="1" ht="39" customHeight="1" thickTop="1" thickBot="1">
      <c r="A73" s="88" t="s">
        <v>14</v>
      </c>
      <c r="B73" s="18">
        <f t="shared" ref="B73:F73" si="13">B8+B1-B6</f>
        <v>69211.37</v>
      </c>
      <c r="C73" s="18">
        <f>C8+C1-C6</f>
        <v>158874.69</v>
      </c>
      <c r="D73" s="18">
        <f t="shared" si="13"/>
        <v>71089.399999999965</v>
      </c>
      <c r="E73" s="18">
        <f t="shared" si="13"/>
        <v>119456.65000000002</v>
      </c>
      <c r="F73" s="18">
        <f t="shared" si="13"/>
        <v>119456.65000000001</v>
      </c>
      <c r="G73" s="18">
        <f t="shared" ref="G73:L73" si="14">G8+G1-G6</f>
        <v>0</v>
      </c>
      <c r="H73" s="43">
        <f t="shared" si="14"/>
        <v>0</v>
      </c>
      <c r="I73" s="43">
        <f t="shared" si="14"/>
        <v>0</v>
      </c>
      <c r="J73" s="43">
        <f t="shared" si="14"/>
        <v>0</v>
      </c>
      <c r="K73" s="43">
        <f t="shared" si="14"/>
        <v>0</v>
      </c>
      <c r="L73" s="43">
        <f t="shared" si="14"/>
        <v>0</v>
      </c>
      <c r="M73" s="43">
        <f>M1+M8-M16</f>
        <v>0</v>
      </c>
      <c r="N73" s="12">
        <v>249663.57</v>
      </c>
    </row>
    <row r="74" spans="1:14" ht="23" customHeight="1" thickTop="1"/>
  </sheetData>
  <phoneticPr fontId="11" type="noConversion"/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2019-09-07T06:26:33Z</cp:lastPrinted>
  <dcterms:created xsi:type="dcterms:W3CDTF">2015-12-25T20:22:12Z</dcterms:created>
  <dcterms:modified xsi:type="dcterms:W3CDTF">2020-05-13T16:43:12Z</dcterms:modified>
</cp:coreProperties>
</file>