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685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5251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M325" i="3" l="1"/>
  <c r="O325" i="3"/>
  <c r="P325" i="3"/>
  <c r="Q325" i="3"/>
  <c r="R325" i="3"/>
  <c r="S325" i="3"/>
  <c r="U325" i="3"/>
  <c r="V325" i="3"/>
  <c r="V328" i="3" s="1"/>
  <c r="W325" i="3"/>
  <c r="AD325" i="3"/>
  <c r="AY81" i="3" l="1"/>
  <c r="AY325" i="3" s="1"/>
  <c r="AX259" i="3"/>
  <c r="AY102" i="3"/>
  <c r="AY222" i="3"/>
  <c r="AZ307" i="3"/>
  <c r="AX66" i="3"/>
  <c r="AV145" i="3" l="1"/>
  <c r="AV102" i="3"/>
  <c r="AV81" i="3"/>
  <c r="AV325" i="3" l="1"/>
  <c r="AW307" i="3"/>
  <c r="AU66" i="3"/>
  <c r="J78" i="3"/>
  <c r="AS220" i="3"/>
  <c r="AS137" i="3"/>
  <c r="AS222" i="3"/>
  <c r="AS221" i="3"/>
  <c r="AS273" i="3"/>
  <c r="AS19" i="3"/>
  <c r="H137" i="3"/>
  <c r="I137" i="3" s="1"/>
  <c r="AA137" i="3"/>
  <c r="Y137" i="3"/>
  <c r="AR66" i="3"/>
  <c r="H324" i="3"/>
  <c r="I324" i="3" s="1"/>
  <c r="AA324" i="3"/>
  <c r="Y324" i="3"/>
  <c r="H323" i="3"/>
  <c r="I323" i="3" s="1"/>
  <c r="L323" i="3" s="1"/>
  <c r="AA323" i="3"/>
  <c r="Y323" i="3"/>
  <c r="H322" i="3"/>
  <c r="I322" i="3" s="1"/>
  <c r="AA322" i="3"/>
  <c r="Y322" i="3"/>
  <c r="H321" i="3"/>
  <c r="I321" i="3" s="1"/>
  <c r="AA321" i="3"/>
  <c r="Y321" i="3"/>
  <c r="I320" i="3"/>
  <c r="L320" i="3" s="1"/>
  <c r="AA320" i="3"/>
  <c r="Y320" i="3"/>
  <c r="H319" i="3"/>
  <c r="I319" i="3" s="1"/>
  <c r="AA319" i="3"/>
  <c r="Y319" i="3"/>
  <c r="H318" i="3"/>
  <c r="I318" i="3" s="1"/>
  <c r="L318" i="3" s="1"/>
  <c r="AA318" i="3"/>
  <c r="Y318" i="3"/>
  <c r="H317" i="3"/>
  <c r="I317" i="3" s="1"/>
  <c r="L317" i="3" s="1"/>
  <c r="AA317" i="3"/>
  <c r="Y317" i="3"/>
  <c r="H316" i="3"/>
  <c r="I316" i="3" s="1"/>
  <c r="AA316" i="3"/>
  <c r="Y316" i="3"/>
  <c r="H315" i="3"/>
  <c r="I315" i="3" s="1"/>
  <c r="AA315" i="3"/>
  <c r="Y315" i="3"/>
  <c r="H314" i="3"/>
  <c r="I314" i="3" s="1"/>
  <c r="AA314" i="3"/>
  <c r="Y314" i="3"/>
  <c r="H313" i="3"/>
  <c r="I313" i="3" s="1"/>
  <c r="L313" i="3" s="1"/>
  <c r="AA313" i="3"/>
  <c r="Y313" i="3"/>
  <c r="H312" i="3"/>
  <c r="I312" i="3" s="1"/>
  <c r="L312" i="3" s="1"/>
  <c r="AA312" i="3"/>
  <c r="Y312" i="3"/>
  <c r="H311" i="3"/>
  <c r="I311" i="3" s="1"/>
  <c r="L311" i="3" s="1"/>
  <c r="AA311" i="3"/>
  <c r="Y311" i="3"/>
  <c r="H310" i="3"/>
  <c r="I310" i="3" s="1"/>
  <c r="L310" i="3" s="1"/>
  <c r="AA310" i="3"/>
  <c r="Y310" i="3"/>
  <c r="AA309" i="3"/>
  <c r="Y309" i="3"/>
  <c r="AT307" i="3"/>
  <c r="H306" i="3"/>
  <c r="I306" i="3" s="1"/>
  <c r="AA306" i="3"/>
  <c r="Y306" i="3"/>
  <c r="H305" i="3"/>
  <c r="I305" i="3" s="1"/>
  <c r="L305" i="3" s="1"/>
  <c r="AA305" i="3"/>
  <c r="Y305" i="3"/>
  <c r="H304" i="3"/>
  <c r="I304" i="3" s="1"/>
  <c r="L304" i="3" s="1"/>
  <c r="AA304" i="3"/>
  <c r="Y304" i="3"/>
  <c r="H303" i="3"/>
  <c r="I303" i="3" s="1"/>
  <c r="L303" i="3" s="1"/>
  <c r="AA303" i="3"/>
  <c r="Y303" i="3"/>
  <c r="H302" i="3"/>
  <c r="I302" i="3" s="1"/>
  <c r="L302" i="3" s="1"/>
  <c r="AA302" i="3"/>
  <c r="Y302" i="3"/>
  <c r="I300" i="3"/>
  <c r="L300" i="3" s="1"/>
  <c r="AA300" i="3"/>
  <c r="Y300" i="3"/>
  <c r="I301" i="3"/>
  <c r="L301" i="3" s="1"/>
  <c r="AA301" i="3"/>
  <c r="Y301" i="3"/>
  <c r="AH299" i="3"/>
  <c r="AK299" i="3" s="1"/>
  <c r="AN299" i="3" s="1"/>
  <c r="AQ299" i="3" s="1"/>
  <c r="AT299" i="3" s="1"/>
  <c r="AW299" i="3" s="1"/>
  <c r="AZ299" i="3" s="1"/>
  <c r="H298" i="3"/>
  <c r="I298" i="3" s="1"/>
  <c r="AA298" i="3"/>
  <c r="Y298" i="3"/>
  <c r="H297" i="3"/>
  <c r="I297" i="3" s="1"/>
  <c r="L297" i="3" s="1"/>
  <c r="AA297" i="3"/>
  <c r="Y297" i="3"/>
  <c r="H296" i="3"/>
  <c r="I296" i="3" s="1"/>
  <c r="L296" i="3" s="1"/>
  <c r="AA296" i="3"/>
  <c r="Y296" i="3"/>
  <c r="H295" i="3"/>
  <c r="I295" i="3" s="1"/>
  <c r="AA295" i="3"/>
  <c r="Y295" i="3"/>
  <c r="H294" i="3"/>
  <c r="I294" i="3" s="1"/>
  <c r="L294" i="3" s="1"/>
  <c r="AA294" i="3"/>
  <c r="Y294" i="3"/>
  <c r="H293" i="3"/>
  <c r="I293" i="3" s="1"/>
  <c r="AA293" i="3"/>
  <c r="Y293" i="3"/>
  <c r="H292" i="3"/>
  <c r="I292" i="3" s="1"/>
  <c r="L292" i="3" s="1"/>
  <c r="AA292" i="3"/>
  <c r="Y292" i="3"/>
  <c r="H291" i="3"/>
  <c r="I291" i="3" s="1"/>
  <c r="L291" i="3" s="1"/>
  <c r="AA291" i="3"/>
  <c r="Y291" i="3"/>
  <c r="H290" i="3"/>
  <c r="I290" i="3" s="1"/>
  <c r="AA290" i="3"/>
  <c r="Y290" i="3"/>
  <c r="H289" i="3"/>
  <c r="I289" i="3" s="1"/>
  <c r="AA289" i="3"/>
  <c r="Y289" i="3"/>
  <c r="I286" i="3"/>
  <c r="L286" i="3" s="1"/>
  <c r="AA286" i="3"/>
  <c r="Y286" i="3"/>
  <c r="I287" i="3"/>
  <c r="L287" i="3" s="1"/>
  <c r="AA287" i="3"/>
  <c r="Y287" i="3"/>
  <c r="I288" i="3"/>
  <c r="L288" i="3" s="1"/>
  <c r="AA288" i="3"/>
  <c r="Y288" i="3"/>
  <c r="H285" i="3"/>
  <c r="I285" i="3" s="1"/>
  <c r="L285" i="3" s="1"/>
  <c r="AA285" i="3"/>
  <c r="Y285" i="3"/>
  <c r="H284" i="3"/>
  <c r="I284" i="3" s="1"/>
  <c r="AA284" i="3"/>
  <c r="Y284" i="3"/>
  <c r="H283" i="3"/>
  <c r="I283" i="3" s="1"/>
  <c r="L283" i="3" s="1"/>
  <c r="AA283" i="3"/>
  <c r="Y283" i="3"/>
  <c r="H282" i="3"/>
  <c r="I282" i="3" s="1"/>
  <c r="AA282" i="3"/>
  <c r="Y282" i="3"/>
  <c r="H281" i="3"/>
  <c r="I281" i="3" s="1"/>
  <c r="L281" i="3" s="1"/>
  <c r="AA281" i="3"/>
  <c r="Y281" i="3"/>
  <c r="H280" i="3"/>
  <c r="I280" i="3" s="1"/>
  <c r="L280" i="3" s="1"/>
  <c r="AA280" i="3"/>
  <c r="Y280" i="3"/>
  <c r="H279" i="3"/>
  <c r="I279" i="3" s="1"/>
  <c r="AA279" i="3"/>
  <c r="Y279" i="3"/>
  <c r="H278" i="3"/>
  <c r="I278" i="3" s="1"/>
  <c r="AA278" i="3"/>
  <c r="Y278" i="3"/>
  <c r="AA277" i="3"/>
  <c r="Y277" i="3"/>
  <c r="H276" i="3"/>
  <c r="I276" i="3" s="1"/>
  <c r="AA276" i="3"/>
  <c r="Y276" i="3"/>
  <c r="H274" i="3"/>
  <c r="I274" i="3" s="1"/>
  <c r="L274" i="3" s="1"/>
  <c r="AA274" i="3"/>
  <c r="I275" i="3"/>
  <c r="L275" i="3" s="1"/>
  <c r="AA275" i="3"/>
  <c r="Y275" i="3"/>
  <c r="H273" i="3"/>
  <c r="I273" i="3" s="1"/>
  <c r="L273" i="3" s="1"/>
  <c r="AA273" i="3"/>
  <c r="Y273" i="3"/>
  <c r="H272" i="3"/>
  <c r="I272" i="3" s="1"/>
  <c r="L272" i="3" s="1"/>
  <c r="AA272" i="3"/>
  <c r="Y272" i="3"/>
  <c r="H271" i="3"/>
  <c r="I271" i="3" s="1"/>
  <c r="L271" i="3" s="1"/>
  <c r="AA271" i="3"/>
  <c r="Y271" i="3"/>
  <c r="H270" i="3"/>
  <c r="I270" i="3" s="1"/>
  <c r="L270" i="3" s="1"/>
  <c r="AA270" i="3"/>
  <c r="Y270" i="3"/>
  <c r="H269" i="3"/>
  <c r="I269" i="3" s="1"/>
  <c r="L269" i="3" s="1"/>
  <c r="AA269" i="3"/>
  <c r="Y269" i="3"/>
  <c r="H268" i="3"/>
  <c r="I268" i="3" s="1"/>
  <c r="AA268" i="3"/>
  <c r="Y268" i="3"/>
  <c r="H267" i="3"/>
  <c r="I267" i="3" s="1"/>
  <c r="L267" i="3" s="1"/>
  <c r="AA267" i="3"/>
  <c r="Y267" i="3"/>
  <c r="L266" i="3"/>
  <c r="AA266" i="3"/>
  <c r="Y266" i="3"/>
  <c r="H265" i="3"/>
  <c r="I265" i="3" s="1"/>
  <c r="L265" i="3" s="1"/>
  <c r="AA265" i="3"/>
  <c r="Y265" i="3"/>
  <c r="H264" i="3"/>
  <c r="I264" i="3" s="1"/>
  <c r="L264" i="3" s="1"/>
  <c r="AA264" i="3"/>
  <c r="Y264" i="3"/>
  <c r="H263" i="3"/>
  <c r="I263" i="3" s="1"/>
  <c r="L263" i="3" s="1"/>
  <c r="AA263" i="3"/>
  <c r="Y263" i="3"/>
  <c r="H262" i="3"/>
  <c r="I262" i="3" s="1"/>
  <c r="L262" i="3" s="1"/>
  <c r="AA262" i="3"/>
  <c r="Y262" i="3"/>
  <c r="H260" i="3"/>
  <c r="I260" i="3" s="1"/>
  <c r="L260" i="3" s="1"/>
  <c r="AA260" i="3"/>
  <c r="I261" i="3"/>
  <c r="L261" i="3" s="1"/>
  <c r="AA261" i="3"/>
  <c r="Y261" i="3"/>
  <c r="H259" i="3"/>
  <c r="I259" i="3" s="1"/>
  <c r="L259" i="3" s="1"/>
  <c r="AA259" i="3"/>
  <c r="Y259" i="3"/>
  <c r="H258" i="3"/>
  <c r="I258" i="3" s="1"/>
  <c r="L258" i="3" s="1"/>
  <c r="AA258" i="3"/>
  <c r="Y258" i="3"/>
  <c r="H257" i="3"/>
  <c r="I257" i="3" s="1"/>
  <c r="L257" i="3" s="1"/>
  <c r="AA257" i="3"/>
  <c r="Y257" i="3"/>
  <c r="H256" i="3"/>
  <c r="I256" i="3" s="1"/>
  <c r="L256" i="3" s="1"/>
  <c r="AA256" i="3"/>
  <c r="Y256" i="3"/>
  <c r="H255" i="3"/>
  <c r="I255" i="3" s="1"/>
  <c r="AA255" i="3"/>
  <c r="Y255" i="3"/>
  <c r="H254" i="3"/>
  <c r="I254" i="3" s="1"/>
  <c r="L254" i="3" s="1"/>
  <c r="AA254" i="3"/>
  <c r="Y254" i="3"/>
  <c r="H253" i="3"/>
  <c r="I253" i="3" s="1"/>
  <c r="L253" i="3" s="1"/>
  <c r="AA253" i="3"/>
  <c r="Y253" i="3"/>
  <c r="H252" i="3"/>
  <c r="I252" i="3" s="1"/>
  <c r="L252" i="3" s="1"/>
  <c r="AA252" i="3"/>
  <c r="Y252" i="3"/>
  <c r="H251" i="3"/>
  <c r="I251" i="3" s="1"/>
  <c r="L251" i="3" s="1"/>
  <c r="AA251" i="3"/>
  <c r="Y251" i="3"/>
  <c r="H250" i="3"/>
  <c r="I250" i="3" s="1"/>
  <c r="L250" i="3" s="1"/>
  <c r="AA250" i="3"/>
  <c r="Y250" i="3"/>
  <c r="H249" i="3"/>
  <c r="I249" i="3" s="1"/>
  <c r="L249" i="3" s="1"/>
  <c r="AA249" i="3"/>
  <c r="Y249" i="3"/>
  <c r="H248" i="3"/>
  <c r="I248" i="3" s="1"/>
  <c r="AA248" i="3"/>
  <c r="Y248" i="3"/>
  <c r="H247" i="3"/>
  <c r="I247" i="3" s="1"/>
  <c r="L247" i="3" s="1"/>
  <c r="AA247" i="3"/>
  <c r="Y247" i="3"/>
  <c r="H246" i="3"/>
  <c r="I246" i="3" s="1"/>
  <c r="AA246" i="3"/>
  <c r="Y246" i="3"/>
  <c r="I245" i="3"/>
  <c r="L245" i="3" s="1"/>
  <c r="AA245" i="3"/>
  <c r="Y245" i="3"/>
  <c r="H244" i="3"/>
  <c r="I244" i="3" s="1"/>
  <c r="L244" i="3" s="1"/>
  <c r="AA244" i="3"/>
  <c r="Y244" i="3"/>
  <c r="H243" i="3"/>
  <c r="I243" i="3" s="1"/>
  <c r="L243" i="3" s="1"/>
  <c r="AA243" i="3"/>
  <c r="Y243" i="3"/>
  <c r="H242" i="3"/>
  <c r="I242" i="3" s="1"/>
  <c r="L242" i="3" s="1"/>
  <c r="AA242" i="3"/>
  <c r="Y242" i="3"/>
  <c r="H241" i="3"/>
  <c r="I241" i="3" s="1"/>
  <c r="L241" i="3" s="1"/>
  <c r="AA241" i="3"/>
  <c r="Y241" i="3"/>
  <c r="H240" i="3"/>
  <c r="I240" i="3" s="1"/>
  <c r="L240" i="3" s="1"/>
  <c r="AA240" i="3"/>
  <c r="Y240" i="3"/>
  <c r="H239" i="3"/>
  <c r="I239" i="3" s="1"/>
  <c r="AA239" i="3"/>
  <c r="Y239" i="3"/>
  <c r="H238" i="3"/>
  <c r="I238" i="3" s="1"/>
  <c r="L238" i="3" s="1"/>
  <c r="AA238" i="3"/>
  <c r="Y238" i="3"/>
  <c r="H237" i="3"/>
  <c r="I237" i="3" s="1"/>
  <c r="AA237" i="3"/>
  <c r="Y237" i="3"/>
  <c r="H236" i="3"/>
  <c r="I236" i="3" s="1"/>
  <c r="AA236" i="3"/>
  <c r="Y236" i="3"/>
  <c r="H235" i="3"/>
  <c r="I235" i="3" s="1"/>
  <c r="L235" i="3" s="1"/>
  <c r="AA235" i="3"/>
  <c r="Y235" i="3"/>
  <c r="H234" i="3"/>
  <c r="I234" i="3" s="1"/>
  <c r="AA234" i="3"/>
  <c r="Y234" i="3"/>
  <c r="H232" i="3"/>
  <c r="I232" i="3" s="1"/>
  <c r="L232" i="3" s="1"/>
  <c r="AA232" i="3"/>
  <c r="Y232" i="3"/>
  <c r="I233" i="3"/>
  <c r="AA233" i="3"/>
  <c r="Y233" i="3"/>
  <c r="H230" i="3"/>
  <c r="I230" i="3" s="1"/>
  <c r="L230" i="3" s="1"/>
  <c r="AA230" i="3"/>
  <c r="Y230" i="3"/>
  <c r="I231" i="3"/>
  <c r="L231" i="3" s="1"/>
  <c r="AA231" i="3"/>
  <c r="Y231" i="3"/>
  <c r="H229" i="3"/>
  <c r="I229" i="3" s="1"/>
  <c r="L229" i="3" s="1"/>
  <c r="AA229" i="3"/>
  <c r="Y229" i="3"/>
  <c r="L228" i="3"/>
  <c r="AA228" i="3"/>
  <c r="Y228" i="3"/>
  <c r="AA227" i="3"/>
  <c r="Y227" i="3"/>
  <c r="H226" i="3"/>
  <c r="I226" i="3" s="1"/>
  <c r="AA226" i="3"/>
  <c r="Y226" i="3"/>
  <c r="H225" i="3"/>
  <c r="I225" i="3" s="1"/>
  <c r="L225" i="3" s="1"/>
  <c r="AA225" i="3"/>
  <c r="Y225" i="3"/>
  <c r="I224" i="3"/>
  <c r="L224" i="3" s="1"/>
  <c r="AA224" i="3"/>
  <c r="Y224" i="3"/>
  <c r="H223" i="3"/>
  <c r="I223" i="3" s="1"/>
  <c r="L223" i="3" s="1"/>
  <c r="AA223" i="3"/>
  <c r="Y223" i="3"/>
  <c r="H222" i="3"/>
  <c r="I222" i="3" s="1"/>
  <c r="AA222" i="3"/>
  <c r="Y222" i="3"/>
  <c r="H221" i="3"/>
  <c r="I221" i="3" s="1"/>
  <c r="L221" i="3" s="1"/>
  <c r="AA221" i="3"/>
  <c r="Y221" i="3"/>
  <c r="H220" i="3"/>
  <c r="L220" i="3" s="1"/>
  <c r="AA220" i="3"/>
  <c r="Y220" i="3"/>
  <c r="H219" i="3"/>
  <c r="I219" i="3" s="1"/>
  <c r="L219" i="3" s="1"/>
  <c r="AA219" i="3"/>
  <c r="Y219" i="3"/>
  <c r="H218" i="3"/>
  <c r="I218" i="3" s="1"/>
  <c r="L218" i="3" s="1"/>
  <c r="AA218" i="3"/>
  <c r="Y218" i="3"/>
  <c r="H217" i="3"/>
  <c r="I217" i="3" s="1"/>
  <c r="L217" i="3" s="1"/>
  <c r="AA217" i="3"/>
  <c r="Y217" i="3"/>
  <c r="H216" i="3"/>
  <c r="I216" i="3" s="1"/>
  <c r="L216" i="3" s="1"/>
  <c r="AA216" i="3"/>
  <c r="Y216" i="3"/>
  <c r="H215" i="3"/>
  <c r="I215" i="3" s="1"/>
  <c r="L215" i="3" s="1"/>
  <c r="AA215" i="3"/>
  <c r="Y215" i="3"/>
  <c r="H214" i="3"/>
  <c r="I214" i="3" s="1"/>
  <c r="AA214" i="3"/>
  <c r="Y214" i="3"/>
  <c r="H213" i="3"/>
  <c r="I213" i="3" s="1"/>
  <c r="L213" i="3" s="1"/>
  <c r="AA213" i="3"/>
  <c r="Y213" i="3"/>
  <c r="H212" i="3"/>
  <c r="I212" i="3" s="1"/>
  <c r="L212" i="3" s="1"/>
  <c r="AA212" i="3"/>
  <c r="H211" i="3"/>
  <c r="I211" i="3" s="1"/>
  <c r="L211" i="3" s="1"/>
  <c r="AA211" i="3"/>
  <c r="Y211" i="3"/>
  <c r="H210" i="3"/>
  <c r="I210" i="3" s="1"/>
  <c r="L210" i="3" s="1"/>
  <c r="AA210" i="3"/>
  <c r="Y210" i="3"/>
  <c r="H209" i="3"/>
  <c r="I209" i="3" s="1"/>
  <c r="AA209" i="3"/>
  <c r="Y209" i="3"/>
  <c r="H208" i="3"/>
  <c r="I208" i="3" s="1"/>
  <c r="L208" i="3" s="1"/>
  <c r="AA208" i="3"/>
  <c r="Y208" i="3"/>
  <c r="H207" i="3"/>
  <c r="I207" i="3" s="1"/>
  <c r="AA207" i="3"/>
  <c r="Y207" i="3"/>
  <c r="I206" i="3"/>
  <c r="L206" i="3" s="1"/>
  <c r="AA206" i="3"/>
  <c r="Y206" i="3"/>
  <c r="I205" i="3"/>
  <c r="L205" i="3" s="1"/>
  <c r="AA205" i="3"/>
  <c r="Y205" i="3"/>
  <c r="H204" i="3"/>
  <c r="I204" i="3" s="1"/>
  <c r="L204" i="3" s="1"/>
  <c r="AA204" i="3"/>
  <c r="Y204" i="3"/>
  <c r="H203" i="3"/>
  <c r="I203" i="3" s="1"/>
  <c r="L203" i="3" s="1"/>
  <c r="AA203" i="3"/>
  <c r="Y203" i="3"/>
  <c r="H202" i="3"/>
  <c r="I202" i="3" s="1"/>
  <c r="L202" i="3" s="1"/>
  <c r="AA202" i="3"/>
  <c r="Y202" i="3"/>
  <c r="H201" i="3"/>
  <c r="I201" i="3" s="1"/>
  <c r="AA201" i="3"/>
  <c r="Y201" i="3"/>
  <c r="H200" i="3"/>
  <c r="I200" i="3" s="1"/>
  <c r="AA200" i="3"/>
  <c r="Y200" i="3"/>
  <c r="H199" i="3"/>
  <c r="I199" i="3" s="1"/>
  <c r="AA199" i="3"/>
  <c r="Y199" i="3"/>
  <c r="H198" i="3"/>
  <c r="I198" i="3" s="1"/>
  <c r="L198" i="3" s="1"/>
  <c r="AA198" i="3"/>
  <c r="Y198" i="3"/>
  <c r="H197" i="3"/>
  <c r="I197" i="3" s="1"/>
  <c r="L197" i="3" s="1"/>
  <c r="AA197" i="3"/>
  <c r="Y197" i="3"/>
  <c r="H195" i="3"/>
  <c r="I195" i="3" s="1"/>
  <c r="L195" i="3" s="1"/>
  <c r="AA195" i="3"/>
  <c r="Y195" i="3"/>
  <c r="I196" i="3"/>
  <c r="L196" i="3" s="1"/>
  <c r="AA196" i="3"/>
  <c r="Y196" i="3"/>
  <c r="H194" i="3"/>
  <c r="I194" i="3" s="1"/>
  <c r="L194" i="3" s="1"/>
  <c r="AA194" i="3"/>
  <c r="Y194" i="3"/>
  <c r="H193" i="3"/>
  <c r="I193" i="3" s="1"/>
  <c r="L193" i="3" s="1"/>
  <c r="AA193" i="3"/>
  <c r="Y193" i="3"/>
  <c r="H192" i="3"/>
  <c r="I192" i="3" s="1"/>
  <c r="L192" i="3" s="1"/>
  <c r="AA192" i="3"/>
  <c r="Y192" i="3"/>
  <c r="H191" i="3"/>
  <c r="I191" i="3" s="1"/>
  <c r="L191" i="3" s="1"/>
  <c r="AA191" i="3"/>
  <c r="Y191" i="3"/>
  <c r="H190" i="3"/>
  <c r="I190" i="3" s="1"/>
  <c r="L190" i="3" s="1"/>
  <c r="AA190" i="3"/>
  <c r="Y190" i="3"/>
  <c r="H189" i="3"/>
  <c r="I189" i="3" s="1"/>
  <c r="L189" i="3" s="1"/>
  <c r="AA189" i="3"/>
  <c r="Y189" i="3"/>
  <c r="H188" i="3"/>
  <c r="I188" i="3" s="1"/>
  <c r="L188" i="3" s="1"/>
  <c r="AA188" i="3"/>
  <c r="Y188" i="3"/>
  <c r="AA187" i="3"/>
  <c r="Y187" i="3"/>
  <c r="H186" i="3"/>
  <c r="I186" i="3" s="1"/>
  <c r="L186" i="3" s="1"/>
  <c r="AA186" i="3"/>
  <c r="Y186" i="3"/>
  <c r="H185" i="3"/>
  <c r="I185" i="3" s="1"/>
  <c r="L185" i="3" s="1"/>
  <c r="AA185" i="3"/>
  <c r="Y185" i="3"/>
  <c r="I184" i="3"/>
  <c r="L184" i="3" s="1"/>
  <c r="AA184" i="3"/>
  <c r="Y184" i="3"/>
  <c r="H183" i="3"/>
  <c r="I183" i="3" s="1"/>
  <c r="L183" i="3" s="1"/>
  <c r="AA183" i="3"/>
  <c r="Y183" i="3"/>
  <c r="I181" i="3"/>
  <c r="L181" i="3" s="1"/>
  <c r="AA181" i="3"/>
  <c r="Y181" i="3"/>
  <c r="I182" i="3"/>
  <c r="L182" i="3" s="1"/>
  <c r="AA182" i="3"/>
  <c r="Y182" i="3"/>
  <c r="H180" i="3"/>
  <c r="I180" i="3" s="1"/>
  <c r="AA180" i="3"/>
  <c r="Y180" i="3"/>
  <c r="H179" i="3"/>
  <c r="I179" i="3" s="1"/>
  <c r="L179" i="3" s="1"/>
  <c r="AA179" i="3"/>
  <c r="Y179" i="3"/>
  <c r="H178" i="3"/>
  <c r="I178" i="3" s="1"/>
  <c r="L178" i="3" s="1"/>
  <c r="AA178" i="3"/>
  <c r="Y178" i="3"/>
  <c r="H177" i="3"/>
  <c r="I177" i="3" s="1"/>
  <c r="L177" i="3" s="1"/>
  <c r="AA177" i="3"/>
  <c r="Y177" i="3"/>
  <c r="H176" i="3"/>
  <c r="I176" i="3" s="1"/>
  <c r="L176" i="3" s="1"/>
  <c r="AA176" i="3"/>
  <c r="Y176" i="3"/>
  <c r="H175" i="3"/>
  <c r="I175" i="3" s="1"/>
  <c r="L175" i="3" s="1"/>
  <c r="AA175" i="3"/>
  <c r="Y175" i="3"/>
  <c r="H174" i="3"/>
  <c r="I174" i="3" s="1"/>
  <c r="L174" i="3" s="1"/>
  <c r="AA174" i="3"/>
  <c r="H173" i="3"/>
  <c r="I173" i="3" s="1"/>
  <c r="L173" i="3" s="1"/>
  <c r="AA173" i="3"/>
  <c r="Y173" i="3"/>
  <c r="H172" i="3"/>
  <c r="I172" i="3" s="1"/>
  <c r="L172" i="3" s="1"/>
  <c r="AA172" i="3"/>
  <c r="Y172" i="3"/>
  <c r="H171" i="3"/>
  <c r="I171" i="3" s="1"/>
  <c r="L171" i="3" s="1"/>
  <c r="AA171" i="3"/>
  <c r="Y171" i="3"/>
  <c r="H169" i="3"/>
  <c r="I169" i="3" s="1"/>
  <c r="L169" i="3" s="1"/>
  <c r="AA169" i="3"/>
  <c r="Y169" i="3"/>
  <c r="I170" i="3"/>
  <c r="L170" i="3" s="1"/>
  <c r="AA170" i="3"/>
  <c r="Y170" i="3"/>
  <c r="H168" i="3"/>
  <c r="I168" i="3" s="1"/>
  <c r="L168" i="3" s="1"/>
  <c r="AA168" i="3"/>
  <c r="Y168" i="3"/>
  <c r="H167" i="3"/>
  <c r="I167" i="3" s="1"/>
  <c r="L167" i="3" s="1"/>
  <c r="AA167" i="3"/>
  <c r="Y167" i="3"/>
  <c r="H166" i="3"/>
  <c r="I166" i="3" s="1"/>
  <c r="L166" i="3" s="1"/>
  <c r="AA166" i="3"/>
  <c r="Y166" i="3"/>
  <c r="H164" i="3"/>
  <c r="I164" i="3" s="1"/>
  <c r="L164" i="3" s="1"/>
  <c r="AA164" i="3"/>
  <c r="Y164" i="3"/>
  <c r="I165" i="3"/>
  <c r="AA165" i="3"/>
  <c r="Y165" i="3"/>
  <c r="I163" i="3"/>
  <c r="AA163" i="3"/>
  <c r="Y163" i="3"/>
  <c r="H160" i="3"/>
  <c r="I160" i="3" s="1"/>
  <c r="AA160" i="3"/>
  <c r="Y160" i="3"/>
  <c r="H159" i="3"/>
  <c r="I159" i="3" s="1"/>
  <c r="AA159" i="3"/>
  <c r="Y159" i="3"/>
  <c r="H158" i="3"/>
  <c r="I158" i="3" s="1"/>
  <c r="AA158" i="3"/>
  <c r="Y158" i="3"/>
  <c r="H157" i="3"/>
  <c r="I157" i="3" s="1"/>
  <c r="AA157" i="3"/>
  <c r="Y157" i="3"/>
  <c r="H156" i="3"/>
  <c r="I156" i="3" s="1"/>
  <c r="AA156" i="3"/>
  <c r="Y156" i="3"/>
  <c r="H155" i="3"/>
  <c r="I155" i="3" s="1"/>
  <c r="L155" i="3" s="1"/>
  <c r="AA155" i="3"/>
  <c r="Y155" i="3"/>
  <c r="H153" i="3"/>
  <c r="I153" i="3" s="1"/>
  <c r="L153" i="3" s="1"/>
  <c r="AA153" i="3"/>
  <c r="Y153" i="3"/>
  <c r="I154" i="3"/>
  <c r="L154" i="3" s="1"/>
  <c r="AA154" i="3"/>
  <c r="Y154" i="3"/>
  <c r="H152" i="3"/>
  <c r="I152" i="3" s="1"/>
  <c r="AA152" i="3"/>
  <c r="Y152" i="3"/>
  <c r="H151" i="3"/>
  <c r="I151" i="3" s="1"/>
  <c r="L151" i="3" s="1"/>
  <c r="AA151" i="3"/>
  <c r="Y151" i="3"/>
  <c r="H150" i="3"/>
  <c r="I150" i="3" s="1"/>
  <c r="AA150" i="3"/>
  <c r="Y150" i="3"/>
  <c r="H149" i="3"/>
  <c r="I149" i="3" s="1"/>
  <c r="AA149" i="3"/>
  <c r="Y149" i="3"/>
  <c r="H148" i="3"/>
  <c r="I148" i="3" s="1"/>
  <c r="L148" i="3" s="1"/>
  <c r="AA148" i="3"/>
  <c r="Y148" i="3"/>
  <c r="H147" i="3"/>
  <c r="I147" i="3" s="1"/>
  <c r="AA147" i="3"/>
  <c r="Y147" i="3"/>
  <c r="H146" i="3"/>
  <c r="I146" i="3" s="1"/>
  <c r="L146" i="3" s="1"/>
  <c r="AA146" i="3"/>
  <c r="Y146" i="3"/>
  <c r="H145" i="3"/>
  <c r="I145" i="3" s="1"/>
  <c r="L145" i="3" s="1"/>
  <c r="AA145" i="3"/>
  <c r="Y145" i="3"/>
  <c r="H144" i="3"/>
  <c r="I144" i="3" s="1"/>
  <c r="L144" i="3" s="1"/>
  <c r="AA144" i="3"/>
  <c r="Y144" i="3"/>
  <c r="H143" i="3"/>
  <c r="I143" i="3" s="1"/>
  <c r="L143" i="3" s="1"/>
  <c r="AA143" i="3"/>
  <c r="Y143" i="3"/>
  <c r="H142" i="3"/>
  <c r="I142" i="3" s="1"/>
  <c r="L142" i="3" s="1"/>
  <c r="AA142" i="3"/>
  <c r="Y142" i="3"/>
  <c r="H141" i="3"/>
  <c r="I141" i="3" s="1"/>
  <c r="AA141" i="3"/>
  <c r="Y141" i="3"/>
  <c r="H140" i="3"/>
  <c r="I140" i="3" s="1"/>
  <c r="L140" i="3" s="1"/>
  <c r="AA140" i="3"/>
  <c r="Y140" i="3"/>
  <c r="H139" i="3"/>
  <c r="I139" i="3" s="1"/>
  <c r="AA139" i="3"/>
  <c r="Y139" i="3"/>
  <c r="H138" i="3"/>
  <c r="I138" i="3" s="1"/>
  <c r="L138" i="3" s="1"/>
  <c r="AA138" i="3"/>
  <c r="H136" i="3"/>
  <c r="I136" i="3" s="1"/>
  <c r="L136" i="3" s="1"/>
  <c r="AA136" i="3"/>
  <c r="Y136" i="3"/>
  <c r="H135" i="3"/>
  <c r="I135" i="3" s="1"/>
  <c r="L135" i="3" s="1"/>
  <c r="AA135" i="3"/>
  <c r="Y135" i="3"/>
  <c r="H134" i="3"/>
  <c r="I134" i="3" s="1"/>
  <c r="L134" i="3" s="1"/>
  <c r="AA134" i="3"/>
  <c r="Y134" i="3"/>
  <c r="H132" i="3"/>
  <c r="I132" i="3" s="1"/>
  <c r="AA132" i="3"/>
  <c r="Y132" i="3"/>
  <c r="AA133" i="3"/>
  <c r="Y133" i="3"/>
  <c r="H131" i="3"/>
  <c r="I131" i="3" s="1"/>
  <c r="L131" i="3" s="1"/>
  <c r="AA131" i="3"/>
  <c r="Y131" i="3"/>
  <c r="H130" i="3"/>
  <c r="I130" i="3" s="1"/>
  <c r="L130" i="3" s="1"/>
  <c r="AA130" i="3"/>
  <c r="Y130" i="3"/>
  <c r="H129" i="3"/>
  <c r="I129" i="3" s="1"/>
  <c r="AA129" i="3"/>
  <c r="Y129" i="3"/>
  <c r="H128" i="3"/>
  <c r="I128" i="3" s="1"/>
  <c r="L128" i="3" s="1"/>
  <c r="AA128" i="3"/>
  <c r="Y128" i="3"/>
  <c r="H127" i="3"/>
  <c r="I127" i="3" s="1"/>
  <c r="L127" i="3" s="1"/>
  <c r="AA127" i="3"/>
  <c r="Y127" i="3"/>
  <c r="H126" i="3"/>
  <c r="I126" i="3" s="1"/>
  <c r="AA126" i="3"/>
  <c r="Y126" i="3"/>
  <c r="H125" i="3"/>
  <c r="I125" i="3" s="1"/>
  <c r="AA125" i="3"/>
  <c r="Y125" i="3"/>
  <c r="H124" i="3"/>
  <c r="I124" i="3" s="1"/>
  <c r="L124" i="3" s="1"/>
  <c r="AA124" i="3"/>
  <c r="Y124" i="3"/>
  <c r="H123" i="3"/>
  <c r="I123" i="3" s="1"/>
  <c r="L123" i="3" s="1"/>
  <c r="AA123" i="3"/>
  <c r="Y123" i="3"/>
  <c r="H122" i="3"/>
  <c r="I122" i="3" s="1"/>
  <c r="L122" i="3" s="1"/>
  <c r="AA122" i="3"/>
  <c r="Y122" i="3"/>
  <c r="H121" i="3"/>
  <c r="I121" i="3" s="1"/>
  <c r="L121" i="3" s="1"/>
  <c r="AA121" i="3"/>
  <c r="Y121" i="3"/>
  <c r="I120" i="3"/>
  <c r="L120" i="3" s="1"/>
  <c r="AA120" i="3"/>
  <c r="Y120" i="3"/>
  <c r="H119" i="3"/>
  <c r="I119" i="3" s="1"/>
  <c r="AA119" i="3"/>
  <c r="Y119" i="3"/>
  <c r="H118" i="3"/>
  <c r="I118" i="3" s="1"/>
  <c r="L118" i="3" s="1"/>
  <c r="AA118" i="3"/>
  <c r="Y118" i="3"/>
  <c r="H117" i="3"/>
  <c r="I117" i="3" s="1"/>
  <c r="L117" i="3" s="1"/>
  <c r="AA117" i="3"/>
  <c r="Y117" i="3"/>
  <c r="H116" i="3"/>
  <c r="I116" i="3" s="1"/>
  <c r="L116" i="3" s="1"/>
  <c r="AA116" i="3"/>
  <c r="Y116" i="3"/>
  <c r="H115" i="3"/>
  <c r="I115" i="3" s="1"/>
  <c r="L115" i="3" s="1"/>
  <c r="AA115" i="3"/>
  <c r="Y115" i="3"/>
  <c r="H114" i="3"/>
  <c r="I114" i="3" s="1"/>
  <c r="AA114" i="3"/>
  <c r="Y114" i="3"/>
  <c r="H113" i="3"/>
  <c r="I113" i="3" s="1"/>
  <c r="AA113" i="3"/>
  <c r="Y113" i="3"/>
  <c r="H112" i="3"/>
  <c r="I112" i="3" s="1"/>
  <c r="L112" i="3" s="1"/>
  <c r="AA112" i="3"/>
  <c r="Y112" i="3"/>
  <c r="H111" i="3"/>
  <c r="I111" i="3" s="1"/>
  <c r="L111" i="3" s="1"/>
  <c r="AA111" i="3"/>
  <c r="Y111" i="3"/>
  <c r="H110" i="3"/>
  <c r="I110" i="3" s="1"/>
  <c r="AA110" i="3"/>
  <c r="Y110" i="3"/>
  <c r="H109" i="3"/>
  <c r="I109" i="3" s="1"/>
  <c r="L109" i="3" s="1"/>
  <c r="AA109" i="3"/>
  <c r="Y109" i="3"/>
  <c r="H108" i="3"/>
  <c r="I108" i="3" s="1"/>
  <c r="AA108" i="3"/>
  <c r="Y108" i="3"/>
  <c r="H107" i="3"/>
  <c r="I107" i="3" s="1"/>
  <c r="L107" i="3" s="1"/>
  <c r="AA107" i="3"/>
  <c r="Y107" i="3"/>
  <c r="H106" i="3"/>
  <c r="I106" i="3" s="1"/>
  <c r="L106" i="3" s="1"/>
  <c r="AA106" i="3"/>
  <c r="Y106" i="3"/>
  <c r="H105" i="3"/>
  <c r="I105" i="3" s="1"/>
  <c r="L105" i="3" s="1"/>
  <c r="AA105" i="3"/>
  <c r="Y105" i="3"/>
  <c r="I104" i="3"/>
  <c r="L104" i="3" s="1"/>
  <c r="AA104" i="3"/>
  <c r="Y104" i="3"/>
  <c r="H103" i="3"/>
  <c r="I103" i="3" s="1"/>
  <c r="L103" i="3" s="1"/>
  <c r="AA103" i="3"/>
  <c r="Y103" i="3"/>
  <c r="H101" i="3"/>
  <c r="I101" i="3" s="1"/>
  <c r="AA101" i="3"/>
  <c r="Y101" i="3"/>
  <c r="I102" i="3"/>
  <c r="L102" i="3" s="1"/>
  <c r="AA102" i="3"/>
  <c r="Y102" i="3"/>
  <c r="H100" i="3"/>
  <c r="I100" i="3" s="1"/>
  <c r="AA100" i="3"/>
  <c r="Y100" i="3"/>
  <c r="H99" i="3"/>
  <c r="I99" i="3" s="1"/>
  <c r="L99" i="3" s="1"/>
  <c r="AA99" i="3"/>
  <c r="Y99" i="3"/>
  <c r="AA98" i="3"/>
  <c r="Y98" i="3"/>
  <c r="H97" i="3"/>
  <c r="I97" i="3" s="1"/>
  <c r="L97" i="3" s="1"/>
  <c r="AA97" i="3"/>
  <c r="Y97" i="3"/>
  <c r="H96" i="3"/>
  <c r="I96" i="3" s="1"/>
  <c r="L96" i="3" s="1"/>
  <c r="AA96" i="3"/>
  <c r="Y96" i="3"/>
  <c r="I95" i="3"/>
  <c r="L95" i="3" s="1"/>
  <c r="AA95" i="3"/>
  <c r="H94" i="3"/>
  <c r="I94" i="3" s="1"/>
  <c r="L94" i="3" s="1"/>
  <c r="AA94" i="3"/>
  <c r="Y94" i="3"/>
  <c r="H93" i="3"/>
  <c r="I93" i="3" s="1"/>
  <c r="AA93" i="3"/>
  <c r="Y93" i="3"/>
  <c r="I92" i="3"/>
  <c r="L92" i="3" s="1"/>
  <c r="AA92" i="3"/>
  <c r="Y92" i="3"/>
  <c r="I91" i="3"/>
  <c r="L91" i="3" s="1"/>
  <c r="AA91" i="3"/>
  <c r="Y91" i="3"/>
  <c r="I90" i="3"/>
  <c r="L90" i="3" s="1"/>
  <c r="AA90" i="3"/>
  <c r="Y90" i="3"/>
  <c r="H89" i="3"/>
  <c r="I89" i="3" s="1"/>
  <c r="AA89" i="3"/>
  <c r="Y89" i="3"/>
  <c r="H88" i="3"/>
  <c r="I88" i="3" s="1"/>
  <c r="AA88" i="3"/>
  <c r="Y88" i="3"/>
  <c r="H87" i="3"/>
  <c r="I87" i="3" s="1"/>
  <c r="AA87" i="3"/>
  <c r="Y87" i="3"/>
  <c r="H86" i="3"/>
  <c r="I86" i="3" s="1"/>
  <c r="AA86" i="3"/>
  <c r="Y86" i="3"/>
  <c r="H85" i="3"/>
  <c r="I85" i="3" s="1"/>
  <c r="L85" i="3" s="1"/>
  <c r="AA85" i="3"/>
  <c r="Y85" i="3"/>
  <c r="H84" i="3"/>
  <c r="I84" i="3" s="1"/>
  <c r="AA84" i="3"/>
  <c r="Y84" i="3"/>
  <c r="H83" i="3"/>
  <c r="I83" i="3" s="1"/>
  <c r="AA83" i="3"/>
  <c r="Y83" i="3"/>
  <c r="H82" i="3"/>
  <c r="I82" i="3" s="1"/>
  <c r="AA82" i="3"/>
  <c r="Y82" i="3"/>
  <c r="H81" i="3"/>
  <c r="I81" i="3" s="1"/>
  <c r="L81" i="3" s="1"/>
  <c r="AA81" i="3"/>
  <c r="Y81" i="3"/>
  <c r="H80" i="3"/>
  <c r="I80" i="3" s="1"/>
  <c r="L80" i="3" s="1"/>
  <c r="AA80" i="3"/>
  <c r="Y80" i="3"/>
  <c r="H79" i="3"/>
  <c r="I79" i="3" s="1"/>
  <c r="L79" i="3" s="1"/>
  <c r="AA79" i="3"/>
  <c r="Y79" i="3"/>
  <c r="H78" i="3"/>
  <c r="I78" i="3" s="1"/>
  <c r="AA78" i="3"/>
  <c r="Y78" i="3"/>
  <c r="H77" i="3"/>
  <c r="I77" i="3" s="1"/>
  <c r="AA77" i="3"/>
  <c r="Y77" i="3"/>
  <c r="H76" i="3"/>
  <c r="I76" i="3" s="1"/>
  <c r="L76" i="3" s="1"/>
  <c r="AA76" i="3"/>
  <c r="Y76" i="3"/>
  <c r="L75" i="3"/>
  <c r="AA75" i="3"/>
  <c r="Y75" i="3"/>
  <c r="H74" i="3"/>
  <c r="I74" i="3" s="1"/>
  <c r="L74" i="3" s="1"/>
  <c r="AA74" i="3"/>
  <c r="Y74" i="3"/>
  <c r="H73" i="3"/>
  <c r="I73" i="3" s="1"/>
  <c r="AA73" i="3"/>
  <c r="Y73" i="3"/>
  <c r="H72" i="3"/>
  <c r="I72" i="3" s="1"/>
  <c r="AA72" i="3"/>
  <c r="Y72" i="3"/>
  <c r="H71" i="3"/>
  <c r="I71" i="3" s="1"/>
  <c r="L71" i="3" s="1"/>
  <c r="AA71" i="3"/>
  <c r="Y71" i="3"/>
  <c r="H70" i="3"/>
  <c r="I70" i="3" s="1"/>
  <c r="AA70" i="3"/>
  <c r="Y70" i="3"/>
  <c r="H69" i="3"/>
  <c r="I69" i="3" s="1"/>
  <c r="AA69" i="3"/>
  <c r="Y69" i="3"/>
  <c r="H68" i="3"/>
  <c r="I68" i="3" s="1"/>
  <c r="AA68" i="3"/>
  <c r="Y68" i="3"/>
  <c r="H67" i="3"/>
  <c r="I67" i="3" s="1"/>
  <c r="AA67" i="3"/>
  <c r="Y67" i="3"/>
  <c r="H66" i="3"/>
  <c r="I66" i="3" s="1"/>
  <c r="AA66" i="3"/>
  <c r="H65" i="3"/>
  <c r="I65" i="3" s="1"/>
  <c r="L65" i="3" s="1"/>
  <c r="AA65" i="3"/>
  <c r="Y65" i="3"/>
  <c r="H64" i="3"/>
  <c r="I64" i="3" s="1"/>
  <c r="L64" i="3" s="1"/>
  <c r="AA64" i="3"/>
  <c r="Y64" i="3"/>
  <c r="H63" i="3"/>
  <c r="I63" i="3" s="1"/>
  <c r="AA63" i="3"/>
  <c r="Y63" i="3"/>
  <c r="H62" i="3"/>
  <c r="I62" i="3" s="1"/>
  <c r="AA62" i="3"/>
  <c r="Y62" i="3"/>
  <c r="H61" i="3"/>
  <c r="I61" i="3" s="1"/>
  <c r="AA61" i="3"/>
  <c r="Y61" i="3"/>
  <c r="H60" i="3"/>
  <c r="I60" i="3" s="1"/>
  <c r="AA60" i="3"/>
  <c r="Y60" i="3"/>
  <c r="H59" i="3"/>
  <c r="I59" i="3" s="1"/>
  <c r="AA59" i="3"/>
  <c r="Y59" i="3"/>
  <c r="H58" i="3"/>
  <c r="I58" i="3" s="1"/>
  <c r="L58" i="3" s="1"/>
  <c r="AA58" i="3"/>
  <c r="Y58" i="3"/>
  <c r="H57" i="3"/>
  <c r="I57" i="3" s="1"/>
  <c r="AA57" i="3"/>
  <c r="Y57" i="3"/>
  <c r="H56" i="3"/>
  <c r="I56" i="3" s="1"/>
  <c r="AA56" i="3"/>
  <c r="Y56" i="3"/>
  <c r="H55" i="3"/>
  <c r="I55" i="3" s="1"/>
  <c r="AA55" i="3"/>
  <c r="Y55" i="3"/>
  <c r="H54" i="3"/>
  <c r="I54" i="3" s="1"/>
  <c r="AA54" i="3"/>
  <c r="Y54" i="3"/>
  <c r="H53" i="3"/>
  <c r="I53" i="3" s="1"/>
  <c r="AA53" i="3"/>
  <c r="Y53" i="3"/>
  <c r="H52" i="3"/>
  <c r="I52" i="3" s="1"/>
  <c r="L52" i="3" s="1"/>
  <c r="AA52" i="3"/>
  <c r="Y52" i="3"/>
  <c r="H51" i="3"/>
  <c r="I51" i="3" s="1"/>
  <c r="AA51" i="3"/>
  <c r="Y51" i="3"/>
  <c r="H49" i="3"/>
  <c r="I49" i="3" s="1"/>
  <c r="L49" i="3" s="1"/>
  <c r="AA49" i="3"/>
  <c r="Y49" i="3"/>
  <c r="I50" i="3"/>
  <c r="L50" i="3" s="1"/>
  <c r="AA50" i="3"/>
  <c r="Y50" i="3"/>
  <c r="H47" i="3"/>
  <c r="I47" i="3" s="1"/>
  <c r="L47" i="3" s="1"/>
  <c r="AA47" i="3"/>
  <c r="Y47" i="3"/>
  <c r="I48" i="3"/>
  <c r="L48" i="3" s="1"/>
  <c r="AA48" i="3"/>
  <c r="Y48" i="3"/>
  <c r="H45" i="3"/>
  <c r="I45" i="3" s="1"/>
  <c r="L45" i="3" s="1"/>
  <c r="AA45" i="3"/>
  <c r="Y45" i="3"/>
  <c r="I46" i="3"/>
  <c r="L46" i="3" s="1"/>
  <c r="AA46" i="3"/>
  <c r="Y46" i="3"/>
  <c r="H44" i="3"/>
  <c r="I44" i="3" s="1"/>
  <c r="AA44" i="3"/>
  <c r="Y44" i="3"/>
  <c r="H43" i="3"/>
  <c r="I43" i="3" s="1"/>
  <c r="L43" i="3" s="1"/>
  <c r="AA43" i="3"/>
  <c r="Y43" i="3"/>
  <c r="H42" i="3"/>
  <c r="I42" i="3" s="1"/>
  <c r="L42" i="3" s="1"/>
  <c r="AA42" i="3"/>
  <c r="Y42" i="3"/>
  <c r="H41" i="3"/>
  <c r="I41" i="3" s="1"/>
  <c r="L41" i="3" s="1"/>
  <c r="AA41" i="3"/>
  <c r="Y41" i="3"/>
  <c r="H40" i="3"/>
  <c r="I40" i="3" s="1"/>
  <c r="L40" i="3" s="1"/>
  <c r="AA40" i="3"/>
  <c r="Y40" i="3"/>
  <c r="H38" i="3"/>
  <c r="I38" i="3" s="1"/>
  <c r="L38" i="3" s="1"/>
  <c r="AA38" i="3"/>
  <c r="Y38" i="3"/>
  <c r="I39" i="3"/>
  <c r="L39" i="3" s="1"/>
  <c r="AA39" i="3"/>
  <c r="Y39" i="3"/>
  <c r="H37" i="3"/>
  <c r="I37" i="3" s="1"/>
  <c r="L37" i="3" s="1"/>
  <c r="AA37" i="3"/>
  <c r="Y37" i="3"/>
  <c r="H36" i="3"/>
  <c r="I36" i="3" s="1"/>
  <c r="AA36" i="3"/>
  <c r="Y36" i="3"/>
  <c r="H35" i="3"/>
  <c r="I35" i="3" s="1"/>
  <c r="L35" i="3" s="1"/>
  <c r="AA35" i="3"/>
  <c r="Y35" i="3"/>
  <c r="H34" i="3"/>
  <c r="I34" i="3" s="1"/>
  <c r="L34" i="3" s="1"/>
  <c r="AA34" i="3"/>
  <c r="Y34" i="3"/>
  <c r="H33" i="3"/>
  <c r="I33" i="3" s="1"/>
  <c r="L33" i="3" s="1"/>
  <c r="AA33" i="3"/>
  <c r="Y33" i="3"/>
  <c r="H32" i="3"/>
  <c r="I32" i="3" s="1"/>
  <c r="L32" i="3" s="1"/>
  <c r="AA32" i="3"/>
  <c r="Y32" i="3"/>
  <c r="AA30" i="3"/>
  <c r="AA31" i="3"/>
  <c r="Y30" i="3"/>
  <c r="Y31" i="3"/>
  <c r="H29" i="3"/>
  <c r="I29" i="3" s="1"/>
  <c r="AA29" i="3"/>
  <c r="Y29" i="3"/>
  <c r="H28" i="3"/>
  <c r="I28" i="3" s="1"/>
  <c r="L28" i="3" s="1"/>
  <c r="AA28" i="3"/>
  <c r="Y28" i="3"/>
  <c r="H27" i="3"/>
  <c r="I27" i="3" s="1"/>
  <c r="L27" i="3" s="1"/>
  <c r="AA27" i="3"/>
  <c r="Y27" i="3"/>
  <c r="H26" i="3"/>
  <c r="I26" i="3" s="1"/>
  <c r="L26" i="3" s="1"/>
  <c r="AA26" i="3"/>
  <c r="Y26" i="3"/>
  <c r="H25" i="3"/>
  <c r="I25" i="3" s="1"/>
  <c r="L25" i="3" s="1"/>
  <c r="AA25" i="3"/>
  <c r="Y25" i="3"/>
  <c r="H24" i="3"/>
  <c r="I24" i="3" s="1"/>
  <c r="AA24" i="3"/>
  <c r="Y24" i="3"/>
  <c r="H23" i="3"/>
  <c r="I23" i="3" s="1"/>
  <c r="AA23" i="3"/>
  <c r="Y23" i="3"/>
  <c r="I22" i="3"/>
  <c r="L22" i="3" s="1"/>
  <c r="AA22" i="3"/>
  <c r="Y22" i="3"/>
  <c r="H21" i="3"/>
  <c r="I21" i="3" s="1"/>
  <c r="AA21" i="3"/>
  <c r="Y21" i="3"/>
  <c r="H20" i="3"/>
  <c r="I20" i="3" s="1"/>
  <c r="L20" i="3" s="1"/>
  <c r="AA20" i="3"/>
  <c r="Y20" i="3"/>
  <c r="H19" i="3"/>
  <c r="I19" i="3" s="1"/>
  <c r="L19" i="3" s="1"/>
  <c r="AA19" i="3"/>
  <c r="Y19" i="3"/>
  <c r="I18" i="3"/>
  <c r="L18" i="3" s="1"/>
  <c r="AA18" i="3"/>
  <c r="Y18" i="3"/>
  <c r="H16" i="3"/>
  <c r="I16" i="3" s="1"/>
  <c r="L16" i="3" s="1"/>
  <c r="AA16" i="3"/>
  <c r="Y16" i="3"/>
  <c r="I17" i="3"/>
  <c r="L17" i="3" s="1"/>
  <c r="AA17" i="3"/>
  <c r="Y17" i="3"/>
  <c r="H15" i="3"/>
  <c r="I15" i="3" s="1"/>
  <c r="AA15" i="3"/>
  <c r="Y15" i="3"/>
  <c r="H14" i="3"/>
  <c r="I14" i="3" s="1"/>
  <c r="L14" i="3" s="1"/>
  <c r="AA14" i="3"/>
  <c r="Y14" i="3"/>
  <c r="H13" i="3"/>
  <c r="I13" i="3" s="1"/>
  <c r="L13" i="3" s="1"/>
  <c r="AA13" i="3"/>
  <c r="Y13" i="3"/>
  <c r="H12" i="3"/>
  <c r="I12" i="3" s="1"/>
  <c r="L12" i="3" s="1"/>
  <c r="AA12" i="3"/>
  <c r="Y12" i="3"/>
  <c r="H11" i="3"/>
  <c r="I11" i="3" s="1"/>
  <c r="L11" i="3" s="1"/>
  <c r="AA11" i="3"/>
  <c r="Y11" i="3"/>
  <c r="H10" i="3"/>
  <c r="I10" i="3" s="1"/>
  <c r="L10" i="3" s="1"/>
  <c r="AA10" i="3"/>
  <c r="Y10" i="3"/>
  <c r="H9" i="3"/>
  <c r="I9" i="3" s="1"/>
  <c r="AA9" i="3"/>
  <c r="Y9" i="3"/>
  <c r="H8" i="3"/>
  <c r="I8" i="3" s="1"/>
  <c r="L8" i="3" s="1"/>
  <c r="AA8" i="3"/>
  <c r="Y8" i="3"/>
  <c r="H7" i="3"/>
  <c r="I7" i="3" s="1"/>
  <c r="L7" i="3" s="1"/>
  <c r="AA7" i="3"/>
  <c r="Y7" i="3"/>
  <c r="H6" i="3"/>
  <c r="I6" i="3" s="1"/>
  <c r="L6" i="3" s="1"/>
  <c r="AA6" i="3"/>
  <c r="Y6" i="3"/>
  <c r="H5" i="3"/>
  <c r="I5" i="3" s="1"/>
  <c r="AA5" i="3"/>
  <c r="Y5" i="3"/>
  <c r="AP174" i="3"/>
  <c r="AP66" i="3"/>
  <c r="AO66" i="3"/>
  <c r="AQ307" i="3"/>
  <c r="AM141" i="3"/>
  <c r="AM89" i="3"/>
  <c r="AM138" i="3"/>
  <c r="J324" i="3"/>
  <c r="J322" i="3"/>
  <c r="J321" i="3"/>
  <c r="J319" i="3"/>
  <c r="J316" i="3"/>
  <c r="J315" i="3"/>
  <c r="J314" i="3"/>
  <c r="AN307" i="3"/>
  <c r="J306" i="3"/>
  <c r="J298" i="3"/>
  <c r="J295" i="3"/>
  <c r="J293" i="3"/>
  <c r="J290" i="3"/>
  <c r="J289" i="3"/>
  <c r="J284" i="3"/>
  <c r="J282" i="3"/>
  <c r="J279" i="3"/>
  <c r="J278" i="3"/>
  <c r="J277" i="3"/>
  <c r="L277" i="3" s="1"/>
  <c r="J276" i="3"/>
  <c r="X274" i="3"/>
  <c r="Y274" i="3" s="1"/>
  <c r="J268" i="3"/>
  <c r="T260" i="3"/>
  <c r="AG257" i="3"/>
  <c r="J255" i="3"/>
  <c r="AG254" i="3"/>
  <c r="J248" i="3"/>
  <c r="AJ248" i="3"/>
  <c r="J246" i="3"/>
  <c r="J239" i="3"/>
  <c r="J237" i="3"/>
  <c r="J236" i="3"/>
  <c r="J234" i="3"/>
  <c r="J233" i="3"/>
  <c r="J227" i="3"/>
  <c r="L227" i="3" s="1"/>
  <c r="J226" i="3"/>
  <c r="J222" i="3"/>
  <c r="J214" i="3"/>
  <c r="X212" i="3"/>
  <c r="Y212" i="3" s="1"/>
  <c r="J209" i="3"/>
  <c r="J207" i="3"/>
  <c r="J201" i="3"/>
  <c r="J200" i="3"/>
  <c r="J199" i="3"/>
  <c r="AG194" i="3"/>
  <c r="J180" i="3"/>
  <c r="X174" i="3"/>
  <c r="Y174" i="3" s="1"/>
  <c r="AJ174" i="3"/>
  <c r="J165" i="3"/>
  <c r="J163" i="3"/>
  <c r="J160" i="3"/>
  <c r="J159" i="3"/>
  <c r="J158" i="3"/>
  <c r="J157" i="3"/>
  <c r="J156" i="3"/>
  <c r="J152" i="3"/>
  <c r="J150" i="3"/>
  <c r="J149" i="3"/>
  <c r="J147" i="3"/>
  <c r="J141" i="3"/>
  <c r="J139" i="3"/>
  <c r="X138" i="3"/>
  <c r="Y138" i="3" s="1"/>
  <c r="J137" i="3"/>
  <c r="J132" i="3"/>
  <c r="J129" i="3"/>
  <c r="J126" i="3"/>
  <c r="J125" i="3"/>
  <c r="J119" i="3"/>
  <c r="J114" i="3"/>
  <c r="J113" i="3"/>
  <c r="J110" i="3"/>
  <c r="J108" i="3"/>
  <c r="J101" i="3"/>
  <c r="AG101" i="3"/>
  <c r="AG325" i="3" s="1"/>
  <c r="J100" i="3"/>
  <c r="N95" i="3"/>
  <c r="J93" i="3"/>
  <c r="J89" i="3"/>
  <c r="J88" i="3"/>
  <c r="J87" i="3"/>
  <c r="J86" i="3"/>
  <c r="J84" i="3"/>
  <c r="J83" i="3"/>
  <c r="J82" i="3"/>
  <c r="J77" i="3"/>
  <c r="J73" i="3"/>
  <c r="J72" i="3"/>
  <c r="J70" i="3"/>
  <c r="J69" i="3"/>
  <c r="J68" i="3"/>
  <c r="J67" i="3"/>
  <c r="J66" i="3"/>
  <c r="X66" i="3"/>
  <c r="J63" i="3"/>
  <c r="J62" i="3"/>
  <c r="J61" i="3"/>
  <c r="J60" i="3"/>
  <c r="J59" i="3"/>
  <c r="J57" i="3"/>
  <c r="J56" i="3"/>
  <c r="J55" i="3"/>
  <c r="J54" i="3"/>
  <c r="J53" i="3"/>
  <c r="AJ53" i="3"/>
  <c r="J51" i="3"/>
  <c r="J44" i="3"/>
  <c r="J36" i="3"/>
  <c r="AJ30" i="3"/>
  <c r="AJ325" i="3" s="1"/>
  <c r="J29" i="3"/>
  <c r="J24" i="3"/>
  <c r="J23" i="3"/>
  <c r="J21" i="3"/>
  <c r="J15" i="3"/>
  <c r="J9" i="3"/>
  <c r="J5" i="3"/>
  <c r="AK307" i="3"/>
  <c r="AH307" i="3"/>
  <c r="AE307" i="3"/>
  <c r="AA161" i="3"/>
  <c r="AA162" i="3"/>
  <c r="AA299" i="3"/>
  <c r="AA307" i="3"/>
  <c r="AA308" i="3"/>
  <c r="P3" i="3"/>
  <c r="M3" i="3"/>
  <c r="W3" i="3"/>
  <c r="Y299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V3" i="3"/>
  <c r="U3" i="3"/>
  <c r="T3" i="3"/>
  <c r="S3" i="3"/>
  <c r="R3" i="3"/>
  <c r="Q3" i="3"/>
  <c r="O3" i="3"/>
  <c r="N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5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A105" i="4" s="1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2" i="6"/>
  <c r="A99" i="4"/>
  <c r="Z267" i="2"/>
  <c r="A156" i="1"/>
  <c r="AE31" i="3"/>
  <c r="Y161" i="3"/>
  <c r="Y162" i="3"/>
  <c r="Y307" i="3"/>
  <c r="Y308" i="3"/>
  <c r="M29" i="4"/>
  <c r="N29" i="4"/>
  <c r="O29" i="4"/>
  <c r="P29" i="4"/>
  <c r="Q29" i="4"/>
  <c r="R29" i="4"/>
  <c r="S29" i="4"/>
  <c r="T29" i="4"/>
  <c r="U29" i="4"/>
  <c r="V29" i="4"/>
  <c r="W29" i="4"/>
  <c r="X29" i="4"/>
  <c r="Y29" i="4" s="1"/>
  <c r="M30" i="4"/>
  <c r="N30" i="4"/>
  <c r="O30" i="4"/>
  <c r="P30" i="4"/>
  <c r="Q30" i="4"/>
  <c r="R30" i="4"/>
  <c r="S30" i="4"/>
  <c r="T30" i="4"/>
  <c r="U30" i="4"/>
  <c r="V30" i="4"/>
  <c r="W30" i="4"/>
  <c r="X30" i="4"/>
  <c r="Y30" i="4" s="1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 s="1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 s="1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 s="1"/>
  <c r="J325" i="4"/>
  <c r="H325" i="4"/>
  <c r="I325" i="4"/>
  <c r="H324" i="4"/>
  <c r="I324" i="4" s="1"/>
  <c r="L324" i="4" s="1"/>
  <c r="J323" i="4"/>
  <c r="H323" i="4"/>
  <c r="I323" i="4"/>
  <c r="J322" i="4"/>
  <c r="H322" i="4"/>
  <c r="I322" i="4" s="1"/>
  <c r="I321" i="4"/>
  <c r="L321" i="4" s="1"/>
  <c r="J320" i="4"/>
  <c r="H320" i="4"/>
  <c r="I320" i="4" s="1"/>
  <c r="L320" i="4" s="1"/>
  <c r="H319" i="4"/>
  <c r="I319" i="4"/>
  <c r="L319" i="4" s="1"/>
  <c r="H318" i="4"/>
  <c r="I318" i="4" s="1"/>
  <c r="L318" i="4" s="1"/>
  <c r="J317" i="4"/>
  <c r="H317" i="4"/>
  <c r="I317" i="4" s="1"/>
  <c r="L317" i="4" s="1"/>
  <c r="J316" i="4"/>
  <c r="L316" i="4" s="1"/>
  <c r="H316" i="4"/>
  <c r="I316" i="4" s="1"/>
  <c r="J315" i="4"/>
  <c r="H315" i="4"/>
  <c r="I315" i="4" s="1"/>
  <c r="L315" i="4" s="1"/>
  <c r="H314" i="4"/>
  <c r="I314" i="4" s="1"/>
  <c r="L314" i="4" s="1"/>
  <c r="H313" i="4"/>
  <c r="I313" i="4" s="1"/>
  <c r="L313" i="4" s="1"/>
  <c r="H312" i="4"/>
  <c r="I312" i="4" s="1"/>
  <c r="L312" i="4" s="1"/>
  <c r="H311" i="4"/>
  <c r="I311" i="4"/>
  <c r="L311" i="4" s="1"/>
  <c r="H310" i="4"/>
  <c r="H309" i="4"/>
  <c r="I309" i="4" s="1"/>
  <c r="L309" i="4" s="1"/>
  <c r="H308" i="4"/>
  <c r="I308" i="4" s="1"/>
  <c r="L308" i="4" s="1"/>
  <c r="J307" i="4"/>
  <c r="H307" i="4"/>
  <c r="I307" i="4" s="1"/>
  <c r="H306" i="4"/>
  <c r="I306" i="4" s="1"/>
  <c r="L306" i="4" s="1"/>
  <c r="H305" i="4"/>
  <c r="I305" i="4" s="1"/>
  <c r="L305" i="4" s="1"/>
  <c r="H304" i="4"/>
  <c r="I304" i="4" s="1"/>
  <c r="L304" i="4" s="1"/>
  <c r="H303" i="4"/>
  <c r="I303" i="4" s="1"/>
  <c r="L303" i="4" s="1"/>
  <c r="H302" i="4"/>
  <c r="I302" i="4" s="1"/>
  <c r="L302" i="4" s="1"/>
  <c r="H301" i="4"/>
  <c r="I301" i="4" s="1"/>
  <c r="L301" i="4" s="1"/>
  <c r="H300" i="4"/>
  <c r="I300" i="4" s="1"/>
  <c r="L300" i="4" s="1"/>
  <c r="J299" i="4"/>
  <c r="H299" i="4"/>
  <c r="I299" i="4" s="1"/>
  <c r="L299" i="4" s="1"/>
  <c r="H298" i="4"/>
  <c r="I298" i="4" s="1"/>
  <c r="L298" i="4" s="1"/>
  <c r="H297" i="4"/>
  <c r="I297" i="4"/>
  <c r="L297" i="4"/>
  <c r="J296" i="4"/>
  <c r="H296" i="4"/>
  <c r="I296" i="4"/>
  <c r="L296" i="4" s="1"/>
  <c r="H295" i="4"/>
  <c r="I295" i="4" s="1"/>
  <c r="L295" i="4" s="1"/>
  <c r="J294" i="4"/>
  <c r="H294" i="4"/>
  <c r="I294" i="4"/>
  <c r="H293" i="4"/>
  <c r="I293" i="4" s="1"/>
  <c r="L293" i="4" s="1"/>
  <c r="H292" i="4"/>
  <c r="I292" i="4" s="1"/>
  <c r="L292" i="4" s="1"/>
  <c r="J291" i="4"/>
  <c r="H291" i="4"/>
  <c r="I291" i="4" s="1"/>
  <c r="J290" i="4"/>
  <c r="H290" i="4"/>
  <c r="I290" i="4" s="1"/>
  <c r="H289" i="4"/>
  <c r="I289" i="4" s="1"/>
  <c r="L289" i="4" s="1"/>
  <c r="I288" i="4"/>
  <c r="L288" i="4" s="1"/>
  <c r="I287" i="4"/>
  <c r="L287" i="4" s="1"/>
  <c r="H286" i="4"/>
  <c r="I286" i="4" s="1"/>
  <c r="L286" i="4" s="1"/>
  <c r="J285" i="4"/>
  <c r="H285" i="4"/>
  <c r="I285" i="4" s="1"/>
  <c r="L285" i="4" s="1"/>
  <c r="H284" i="4"/>
  <c r="I284" i="4" s="1"/>
  <c r="L284" i="4" s="1"/>
  <c r="J283" i="4"/>
  <c r="H283" i="4"/>
  <c r="I283" i="4" s="1"/>
  <c r="L283" i="4" s="1"/>
  <c r="H282" i="4"/>
  <c r="I282" i="4" s="1"/>
  <c r="L282" i="4" s="1"/>
  <c r="H281" i="4"/>
  <c r="I281" i="4" s="1"/>
  <c r="L281" i="4" s="1"/>
  <c r="J280" i="4"/>
  <c r="H280" i="4"/>
  <c r="I280" i="4" s="1"/>
  <c r="L280" i="4" s="1"/>
  <c r="J279" i="4"/>
  <c r="H279" i="4"/>
  <c r="I279" i="4"/>
  <c r="L279" i="4" s="1"/>
  <c r="J278" i="4"/>
  <c r="L278" i="4" s="1"/>
  <c r="H278" i="4"/>
  <c r="J277" i="4"/>
  <c r="H277" i="4"/>
  <c r="I277" i="4" s="1"/>
  <c r="L277" i="4" s="1"/>
  <c r="H276" i="4"/>
  <c r="I276" i="4" s="1"/>
  <c r="L276" i="4" s="1"/>
  <c r="H275" i="4"/>
  <c r="I275" i="4" s="1"/>
  <c r="L275" i="4" s="1"/>
  <c r="H274" i="4"/>
  <c r="I274" i="4" s="1"/>
  <c r="L274" i="4" s="1"/>
  <c r="H273" i="4"/>
  <c r="I273" i="4" s="1"/>
  <c r="L273" i="4" s="1"/>
  <c r="H272" i="4"/>
  <c r="I272" i="4" s="1"/>
  <c r="L272" i="4" s="1"/>
  <c r="H271" i="4"/>
  <c r="I271" i="4"/>
  <c r="L271" i="4" s="1"/>
  <c r="H270" i="4"/>
  <c r="I270" i="4" s="1"/>
  <c r="L270" i="4" s="1"/>
  <c r="J269" i="4"/>
  <c r="H269" i="4"/>
  <c r="I269" i="4" s="1"/>
  <c r="H268" i="4"/>
  <c r="I268" i="4" s="1"/>
  <c r="L268" i="4" s="1"/>
  <c r="L267" i="4"/>
  <c r="H267" i="4"/>
  <c r="H266" i="4"/>
  <c r="I266" i="4" s="1"/>
  <c r="L266" i="4" s="1"/>
  <c r="H265" i="4"/>
  <c r="I265" i="4" s="1"/>
  <c r="L265" i="4" s="1"/>
  <c r="H264" i="4"/>
  <c r="I264" i="4" s="1"/>
  <c r="L264" i="4" s="1"/>
  <c r="H263" i="4"/>
  <c r="I263" i="4" s="1"/>
  <c r="L263" i="4" s="1"/>
  <c r="H262" i="4"/>
  <c r="I262" i="4" s="1"/>
  <c r="L262" i="4" s="1"/>
  <c r="H261" i="4"/>
  <c r="I261" i="4" s="1"/>
  <c r="L261" i="4" s="1"/>
  <c r="H260" i="4"/>
  <c r="I260" i="4"/>
  <c r="L260" i="4"/>
  <c r="H259" i="4"/>
  <c r="I259" i="4" s="1"/>
  <c r="L259" i="4" s="1"/>
  <c r="H258" i="4"/>
  <c r="I258" i="4"/>
  <c r="L258" i="4" s="1"/>
  <c r="H257" i="4"/>
  <c r="I257" i="4" s="1"/>
  <c r="L257" i="4" s="1"/>
  <c r="J256" i="4"/>
  <c r="H256" i="4"/>
  <c r="I256" i="4" s="1"/>
  <c r="L256" i="4" s="1"/>
  <c r="H255" i="4"/>
  <c r="I255" i="4" s="1"/>
  <c r="L255" i="4"/>
  <c r="H254" i="4"/>
  <c r="I254" i="4" s="1"/>
  <c r="L254" i="4" s="1"/>
  <c r="H253" i="4"/>
  <c r="I253" i="4"/>
  <c r="L253" i="4"/>
  <c r="H252" i="4"/>
  <c r="I252" i="4"/>
  <c r="L252" i="4"/>
  <c r="H251" i="4"/>
  <c r="I251" i="4" s="1"/>
  <c r="L251" i="4" s="1"/>
  <c r="H250" i="4"/>
  <c r="I250" i="4"/>
  <c r="L250" i="4" s="1"/>
  <c r="J249" i="4"/>
  <c r="H249" i="4"/>
  <c r="I249" i="4" s="1"/>
  <c r="L249" i="4" s="1"/>
  <c r="H248" i="4"/>
  <c r="I248" i="4"/>
  <c r="L248" i="4" s="1"/>
  <c r="J247" i="4"/>
  <c r="H247" i="4"/>
  <c r="I247" i="4" s="1"/>
  <c r="L247" i="4" s="1"/>
  <c r="H246" i="4"/>
  <c r="I246" i="4" s="1"/>
  <c r="L246" i="4" s="1"/>
  <c r="H245" i="4"/>
  <c r="I245" i="4"/>
  <c r="L245" i="4" s="1"/>
  <c r="H244" i="4"/>
  <c r="I244" i="4"/>
  <c r="L244" i="4" s="1"/>
  <c r="H243" i="4"/>
  <c r="I243" i="4" s="1"/>
  <c r="L243" i="4" s="1"/>
  <c r="H242" i="4"/>
  <c r="I242" i="4" s="1"/>
  <c r="L242" i="4" s="1"/>
  <c r="H241" i="4"/>
  <c r="I241" i="4" s="1"/>
  <c r="L241" i="4" s="1"/>
  <c r="J240" i="4"/>
  <c r="H240" i="4"/>
  <c r="I240" i="4" s="1"/>
  <c r="J239" i="4"/>
  <c r="H239" i="4"/>
  <c r="I239" i="4"/>
  <c r="L239" i="4" s="1"/>
  <c r="H238" i="4"/>
  <c r="I238" i="4"/>
  <c r="L238" i="4" s="1"/>
  <c r="J237" i="4"/>
  <c r="H237" i="4"/>
  <c r="I237" i="4" s="1"/>
  <c r="L237" i="4" s="1"/>
  <c r="J236" i="4"/>
  <c r="H236" i="4"/>
  <c r="I236" i="4" s="1"/>
  <c r="H235" i="4"/>
  <c r="I235" i="4" s="1"/>
  <c r="L235" i="4"/>
  <c r="J234" i="4"/>
  <c r="H234" i="4"/>
  <c r="I234" i="4" s="1"/>
  <c r="L234" i="4" s="1"/>
  <c r="J233" i="4"/>
  <c r="H233" i="4"/>
  <c r="I233" i="4" s="1"/>
  <c r="L233" i="4" s="1"/>
  <c r="H232" i="4"/>
  <c r="I232" i="4"/>
  <c r="L232" i="4" s="1"/>
  <c r="H231" i="4"/>
  <c r="I231" i="4" s="1"/>
  <c r="L231" i="4" s="1"/>
  <c r="H230" i="4"/>
  <c r="I230" i="4"/>
  <c r="L230" i="4" s="1"/>
  <c r="H229" i="4"/>
  <c r="I229" i="4" s="1"/>
  <c r="L229" i="4" s="1"/>
  <c r="L228" i="4"/>
  <c r="H228" i="4"/>
  <c r="J227" i="4"/>
  <c r="L227" i="4" s="1"/>
  <c r="H227" i="4"/>
  <c r="J226" i="4"/>
  <c r="H226" i="4"/>
  <c r="I226" i="4" s="1"/>
  <c r="H225" i="4"/>
  <c r="I225" i="4" s="1"/>
  <c r="L225" i="4" s="1"/>
  <c r="I224" i="4"/>
  <c r="L224" i="4" s="1"/>
  <c r="H223" i="4"/>
  <c r="I223" i="4"/>
  <c r="L223" i="4" s="1"/>
  <c r="J222" i="4"/>
  <c r="H222" i="4"/>
  <c r="I222" i="4" s="1"/>
  <c r="L222" i="4" s="1"/>
  <c r="H221" i="4"/>
  <c r="I221" i="4" s="1"/>
  <c r="L221" i="4" s="1"/>
  <c r="H220" i="4"/>
  <c r="I220" i="4" s="1"/>
  <c r="L220" i="4" s="1"/>
  <c r="H219" i="4"/>
  <c r="I219" i="4" s="1"/>
  <c r="L219" i="4" s="1"/>
  <c r="H218" i="4"/>
  <c r="I218" i="4"/>
  <c r="L218" i="4" s="1"/>
  <c r="H217" i="4"/>
  <c r="I217" i="4" s="1"/>
  <c r="L217" i="4" s="1"/>
  <c r="H216" i="4"/>
  <c r="I216" i="4" s="1"/>
  <c r="L216" i="4" s="1"/>
  <c r="H215" i="4"/>
  <c r="I215" i="4"/>
  <c r="L215" i="4" s="1"/>
  <c r="J214" i="4"/>
  <c r="H214" i="4"/>
  <c r="I214" i="4" s="1"/>
  <c r="L214" i="4" s="1"/>
  <c r="I213" i="4"/>
  <c r="L213" i="4" s="1"/>
  <c r="H212" i="4"/>
  <c r="I212" i="4" s="1"/>
  <c r="L212" i="4" s="1"/>
  <c r="H211" i="4"/>
  <c r="I211" i="4" s="1"/>
  <c r="L211" i="4" s="1"/>
  <c r="H210" i="4"/>
  <c r="I210" i="4" s="1"/>
  <c r="L210" i="4" s="1"/>
  <c r="H209" i="4"/>
  <c r="I209" i="4" s="1"/>
  <c r="L209" i="4" s="1"/>
  <c r="J208" i="4"/>
  <c r="L208" i="4" s="1"/>
  <c r="H208" i="4"/>
  <c r="I208" i="4" s="1"/>
  <c r="H207" i="4"/>
  <c r="I207" i="4" s="1"/>
  <c r="L207" i="4" s="1"/>
  <c r="J206" i="4"/>
  <c r="H206" i="4"/>
  <c r="I206" i="4"/>
  <c r="I205" i="4"/>
  <c r="L205" i="4" s="1"/>
  <c r="I204" i="4"/>
  <c r="L204" i="4" s="1"/>
  <c r="H203" i="4"/>
  <c r="I203" i="4" s="1"/>
  <c r="L203" i="4" s="1"/>
  <c r="H202" i="4"/>
  <c r="I202" i="4" s="1"/>
  <c r="L202" i="4" s="1"/>
  <c r="H201" i="4"/>
  <c r="I201" i="4"/>
  <c r="L201" i="4" s="1"/>
  <c r="J200" i="4"/>
  <c r="H200" i="4"/>
  <c r="I200" i="4"/>
  <c r="L200" i="4" s="1"/>
  <c r="J199" i="4"/>
  <c r="L199" i="4" s="1"/>
  <c r="H199" i="4"/>
  <c r="I199" i="4" s="1"/>
  <c r="J198" i="4"/>
  <c r="H198" i="4"/>
  <c r="I198" i="4" s="1"/>
  <c r="L198" i="4" s="1"/>
  <c r="H197" i="4"/>
  <c r="I197" i="4" s="1"/>
  <c r="L197" i="4"/>
  <c r="H196" i="4"/>
  <c r="I196" i="4" s="1"/>
  <c r="L196" i="4" s="1"/>
  <c r="H195" i="4"/>
  <c r="I195" i="4" s="1"/>
  <c r="L195" i="4" s="1"/>
  <c r="H194" i="4"/>
  <c r="I194" i="4" s="1"/>
  <c r="L194" i="4" s="1"/>
  <c r="H193" i="4"/>
  <c r="I193" i="4"/>
  <c r="L193" i="4" s="1"/>
  <c r="H192" i="4"/>
  <c r="I192" i="4" s="1"/>
  <c r="L192" i="4"/>
  <c r="H191" i="4"/>
  <c r="I191" i="4" s="1"/>
  <c r="L191" i="4" s="1"/>
  <c r="H190" i="4"/>
  <c r="I190" i="4" s="1"/>
  <c r="L190" i="4" s="1"/>
  <c r="H189" i="4"/>
  <c r="I189" i="4"/>
  <c r="L189" i="4" s="1"/>
  <c r="H188" i="4"/>
  <c r="I188" i="4" s="1"/>
  <c r="L188" i="4" s="1"/>
  <c r="H187" i="4"/>
  <c r="I187" i="4" s="1"/>
  <c r="L187" i="4" s="1"/>
  <c r="H185" i="4"/>
  <c r="I185" i="4" s="1"/>
  <c r="L185" i="4" s="1"/>
  <c r="H184" i="4"/>
  <c r="I184" i="4"/>
  <c r="L184" i="4" s="1"/>
  <c r="I183" i="4"/>
  <c r="L183" i="4" s="1"/>
  <c r="H182" i="4"/>
  <c r="I182" i="4"/>
  <c r="L182" i="4" s="1"/>
  <c r="H181" i="4"/>
  <c r="I181" i="4" s="1"/>
  <c r="L181" i="4" s="1"/>
  <c r="H180" i="4"/>
  <c r="I180" i="4" s="1"/>
  <c r="L180" i="4" s="1"/>
  <c r="J179" i="4"/>
  <c r="H179" i="4"/>
  <c r="I179" i="4" s="1"/>
  <c r="H178" i="4"/>
  <c r="I178" i="4" s="1"/>
  <c r="L178" i="4" s="1"/>
  <c r="H177" i="4"/>
  <c r="I177" i="4" s="1"/>
  <c r="L177" i="4" s="1"/>
  <c r="H176" i="4"/>
  <c r="I176" i="4" s="1"/>
  <c r="L176" i="4" s="1"/>
  <c r="H175" i="4"/>
  <c r="I175" i="4" s="1"/>
  <c r="L175" i="4" s="1"/>
  <c r="H174" i="4"/>
  <c r="I174" i="4" s="1"/>
  <c r="L174" i="4" s="1"/>
  <c r="H173" i="4"/>
  <c r="I173" i="4" s="1"/>
  <c r="L173" i="4" s="1"/>
  <c r="H172" i="4"/>
  <c r="I172" i="4" s="1"/>
  <c r="L172" i="4" s="1"/>
  <c r="H171" i="4"/>
  <c r="I171" i="4"/>
  <c r="L171" i="4" s="1"/>
  <c r="H170" i="4"/>
  <c r="I170" i="4" s="1"/>
  <c r="L170" i="4" s="1"/>
  <c r="H169" i="4"/>
  <c r="I169" i="4" s="1"/>
  <c r="L169" i="4" s="1"/>
  <c r="H168" i="4"/>
  <c r="I168" i="4" s="1"/>
  <c r="L168" i="4" s="1"/>
  <c r="H167" i="4"/>
  <c r="I167" i="4" s="1"/>
  <c r="L167" i="4" s="1"/>
  <c r="H166" i="4"/>
  <c r="I166" i="4" s="1"/>
  <c r="L166" i="4" s="1"/>
  <c r="H165" i="4"/>
  <c r="I165" i="4" s="1"/>
  <c r="L165" i="4"/>
  <c r="J164" i="4"/>
  <c r="H164" i="4"/>
  <c r="I164" i="4" s="1"/>
  <c r="H163" i="4"/>
  <c r="I163" i="4" s="1"/>
  <c r="L163" i="4" s="1"/>
  <c r="J162" i="4"/>
  <c r="H162" i="4"/>
  <c r="I162" i="4" s="1"/>
  <c r="H161" i="4"/>
  <c r="I161" i="4" s="1"/>
  <c r="L161" i="4" s="1"/>
  <c r="H160" i="4"/>
  <c r="I160" i="4" s="1"/>
  <c r="L160" i="4" s="1"/>
  <c r="J159" i="4"/>
  <c r="H159" i="4"/>
  <c r="I159" i="4" s="1"/>
  <c r="J158" i="4"/>
  <c r="H158" i="4"/>
  <c r="I158" i="4" s="1"/>
  <c r="J157" i="4"/>
  <c r="H157" i="4"/>
  <c r="I157" i="4" s="1"/>
  <c r="J156" i="4"/>
  <c r="H156" i="4"/>
  <c r="I156" i="4"/>
  <c r="J155" i="4"/>
  <c r="H155" i="4"/>
  <c r="I155" i="4" s="1"/>
  <c r="L155" i="4" s="1"/>
  <c r="H154" i="4"/>
  <c r="I154" i="4"/>
  <c r="L154" i="4" s="1"/>
  <c r="H153" i="4"/>
  <c r="I153" i="4"/>
  <c r="L153" i="4" s="1"/>
  <c r="H152" i="4"/>
  <c r="I152" i="4" s="1"/>
  <c r="L152" i="4" s="1"/>
  <c r="J151" i="4"/>
  <c r="L151" i="4" s="1"/>
  <c r="H151" i="4"/>
  <c r="I151" i="4" s="1"/>
  <c r="H150" i="4"/>
  <c r="I150" i="4" s="1"/>
  <c r="L150" i="4"/>
  <c r="J149" i="4"/>
  <c r="L149" i="4" s="1"/>
  <c r="H149" i="4"/>
  <c r="I149" i="4" s="1"/>
  <c r="J148" i="4"/>
  <c r="H148" i="4"/>
  <c r="I148" i="4" s="1"/>
  <c r="L148" i="4" s="1"/>
  <c r="H147" i="4"/>
  <c r="I147" i="4" s="1"/>
  <c r="L147" i="4" s="1"/>
  <c r="J146" i="4"/>
  <c r="H146" i="4"/>
  <c r="I146" i="4" s="1"/>
  <c r="H145" i="4"/>
  <c r="I145" i="4" s="1"/>
  <c r="L145" i="4" s="1"/>
  <c r="H144" i="4"/>
  <c r="I144" i="4" s="1"/>
  <c r="L144" i="4"/>
  <c r="H143" i="4"/>
  <c r="I143" i="4" s="1"/>
  <c r="L143" i="4" s="1"/>
  <c r="H142" i="4"/>
  <c r="I142" i="4"/>
  <c r="L142" i="4"/>
  <c r="H141" i="4"/>
  <c r="I141" i="4" s="1"/>
  <c r="L141" i="4" s="1"/>
  <c r="J140" i="4"/>
  <c r="H140" i="4"/>
  <c r="I140" i="4" s="1"/>
  <c r="H139" i="4"/>
  <c r="I139" i="4" s="1"/>
  <c r="L139" i="4" s="1"/>
  <c r="J138" i="4"/>
  <c r="H138" i="4"/>
  <c r="I138" i="4"/>
  <c r="L138" i="4" s="1"/>
  <c r="H137" i="4"/>
  <c r="I137" i="4" s="1"/>
  <c r="L137" i="4" s="1"/>
  <c r="J136" i="4"/>
  <c r="H136" i="4"/>
  <c r="I136" i="4" s="1"/>
  <c r="H135" i="4"/>
  <c r="I135" i="4" s="1"/>
  <c r="L135" i="4" s="1"/>
  <c r="H134" i="4"/>
  <c r="I134" i="4" s="1"/>
  <c r="L134" i="4" s="1"/>
  <c r="H133" i="4"/>
  <c r="I133" i="4" s="1"/>
  <c r="L133" i="4" s="1"/>
  <c r="I132" i="4"/>
  <c r="J131" i="4"/>
  <c r="H131" i="4"/>
  <c r="I131" i="4" s="1"/>
  <c r="H130" i="4"/>
  <c r="I130" i="4" s="1"/>
  <c r="L130" i="4" s="1"/>
  <c r="H129" i="4"/>
  <c r="I129" i="4" s="1"/>
  <c r="L129" i="4" s="1"/>
  <c r="J128" i="4"/>
  <c r="H128" i="4"/>
  <c r="I128" i="4" s="1"/>
  <c r="H127" i="4"/>
  <c r="I127" i="4" s="1"/>
  <c r="L127" i="4"/>
  <c r="H126" i="4"/>
  <c r="I126" i="4" s="1"/>
  <c r="L126" i="4" s="1"/>
  <c r="J125" i="4"/>
  <c r="H125" i="4"/>
  <c r="I125" i="4" s="1"/>
  <c r="J124" i="4"/>
  <c r="H124" i="4"/>
  <c r="I124" i="4" s="1"/>
  <c r="H123" i="4"/>
  <c r="I123" i="4" s="1"/>
  <c r="L123" i="4" s="1"/>
  <c r="H122" i="4"/>
  <c r="I122" i="4" s="1"/>
  <c r="L122" i="4" s="1"/>
  <c r="H121" i="4"/>
  <c r="I121" i="4" s="1"/>
  <c r="L121" i="4" s="1"/>
  <c r="H120" i="4"/>
  <c r="I120" i="4" s="1"/>
  <c r="L120" i="4" s="1"/>
  <c r="I119" i="4"/>
  <c r="L119" i="4" s="1"/>
  <c r="J118" i="4"/>
  <c r="H118" i="4"/>
  <c r="I118" i="4" s="1"/>
  <c r="H117" i="4"/>
  <c r="I117" i="4" s="1"/>
  <c r="L117" i="4" s="1"/>
  <c r="H116" i="4"/>
  <c r="I116" i="4" s="1"/>
  <c r="L116" i="4" s="1"/>
  <c r="H115" i="4"/>
  <c r="I115" i="4" s="1"/>
  <c r="L115" i="4"/>
  <c r="H114" i="4"/>
  <c r="I114" i="4" s="1"/>
  <c r="L114" i="4" s="1"/>
  <c r="J113" i="4"/>
  <c r="H113" i="4"/>
  <c r="I113" i="4" s="1"/>
  <c r="L113" i="4" s="1"/>
  <c r="J112" i="4"/>
  <c r="H112" i="4"/>
  <c r="I112" i="4" s="1"/>
  <c r="H111" i="4"/>
  <c r="I111" i="4" s="1"/>
  <c r="L111" i="4" s="1"/>
  <c r="H110" i="4"/>
  <c r="I110" i="4" s="1"/>
  <c r="L110" i="4" s="1"/>
  <c r="J109" i="4"/>
  <c r="H109" i="4"/>
  <c r="I109" i="4"/>
  <c r="H108" i="4"/>
  <c r="I108" i="4"/>
  <c r="L108" i="4" s="1"/>
  <c r="J107" i="4"/>
  <c r="H107" i="4"/>
  <c r="I107" i="4" s="1"/>
  <c r="H106" i="4"/>
  <c r="I106" i="4" s="1"/>
  <c r="L106" i="4" s="1"/>
  <c r="H105" i="4"/>
  <c r="I105" i="4" s="1"/>
  <c r="L105" i="4" s="1"/>
  <c r="H104" i="4"/>
  <c r="I104" i="4" s="1"/>
  <c r="L104" i="4" s="1"/>
  <c r="H103" i="4"/>
  <c r="I103" i="4" s="1"/>
  <c r="L103" i="4"/>
  <c r="H102" i="4"/>
  <c r="I102" i="4" s="1"/>
  <c r="L102" i="4" s="1"/>
  <c r="H101" i="4"/>
  <c r="I101" i="4" s="1"/>
  <c r="L101" i="4"/>
  <c r="J100" i="4"/>
  <c r="H100" i="4"/>
  <c r="I100" i="4" s="1"/>
  <c r="J99" i="4"/>
  <c r="H99" i="4"/>
  <c r="I99" i="4"/>
  <c r="H98" i="4"/>
  <c r="I98" i="4"/>
  <c r="L98" i="4" s="1"/>
  <c r="J97" i="4"/>
  <c r="H97" i="4"/>
  <c r="I97" i="4" s="1"/>
  <c r="L97" i="4" s="1"/>
  <c r="H96" i="4"/>
  <c r="I96" i="4" s="1"/>
  <c r="L96" i="4" s="1"/>
  <c r="H95" i="4"/>
  <c r="I95" i="4" s="1"/>
  <c r="L95" i="4" s="1"/>
  <c r="H94" i="4"/>
  <c r="I94" i="4" s="1"/>
  <c r="L94" i="4" s="1"/>
  <c r="H93" i="4"/>
  <c r="I93" i="4" s="1"/>
  <c r="L93" i="4" s="1"/>
  <c r="J92" i="4"/>
  <c r="H92" i="4"/>
  <c r="I92" i="4" s="1"/>
  <c r="L92" i="4" s="1"/>
  <c r="H91" i="4"/>
  <c r="I91" i="4" s="1"/>
  <c r="L91" i="4" s="1"/>
  <c r="I90" i="4"/>
  <c r="L90" i="4" s="1"/>
  <c r="I89" i="4"/>
  <c r="L89" i="4"/>
  <c r="J88" i="4"/>
  <c r="H88" i="4"/>
  <c r="I88" i="4" s="1"/>
  <c r="J87" i="4"/>
  <c r="H87" i="4"/>
  <c r="I87" i="4" s="1"/>
  <c r="L87" i="4" s="1"/>
  <c r="J86" i="4"/>
  <c r="H86" i="4"/>
  <c r="I86" i="4"/>
  <c r="L86" i="4" s="1"/>
  <c r="J85" i="4"/>
  <c r="L85" i="4" s="1"/>
  <c r="H85" i="4"/>
  <c r="I85" i="4" s="1"/>
  <c r="H84" i="4"/>
  <c r="I84" i="4" s="1"/>
  <c r="L84" i="4" s="1"/>
  <c r="J83" i="4"/>
  <c r="H83" i="4"/>
  <c r="I83" i="4"/>
  <c r="J82" i="4"/>
  <c r="H82" i="4"/>
  <c r="I82" i="4" s="1"/>
  <c r="J81" i="4"/>
  <c r="H81" i="4"/>
  <c r="I81" i="4" s="1"/>
  <c r="L81" i="4" s="1"/>
  <c r="H80" i="4"/>
  <c r="I80" i="4" s="1"/>
  <c r="L80" i="4" s="1"/>
  <c r="H79" i="4"/>
  <c r="I79" i="4"/>
  <c r="L79" i="4" s="1"/>
  <c r="H78" i="4"/>
  <c r="I78" i="4" s="1"/>
  <c r="L78" i="4" s="1"/>
  <c r="H77" i="4"/>
  <c r="I77" i="4" s="1"/>
  <c r="L77" i="4" s="1"/>
  <c r="J76" i="4"/>
  <c r="H76" i="4"/>
  <c r="I76" i="4" s="1"/>
  <c r="L76" i="4" s="1"/>
  <c r="H75" i="4"/>
  <c r="I75" i="4" s="1"/>
  <c r="L75" i="4" s="1"/>
  <c r="L74" i="4"/>
  <c r="H73" i="4"/>
  <c r="I73" i="4" s="1"/>
  <c r="L73" i="4" s="1"/>
  <c r="J72" i="4"/>
  <c r="H72" i="4"/>
  <c r="I72" i="4" s="1"/>
  <c r="J71" i="4"/>
  <c r="H71" i="4"/>
  <c r="I71" i="4"/>
  <c r="H70" i="4"/>
  <c r="I70" i="4"/>
  <c r="L70" i="4" s="1"/>
  <c r="J69" i="4"/>
  <c r="H69" i="4"/>
  <c r="I69" i="4" s="1"/>
  <c r="L69" i="4" s="1"/>
  <c r="J68" i="4"/>
  <c r="H68" i="4"/>
  <c r="I68" i="4" s="1"/>
  <c r="J67" i="4"/>
  <c r="H67" i="4"/>
  <c r="I67" i="4" s="1"/>
  <c r="L67" i="4" s="1"/>
  <c r="J66" i="4"/>
  <c r="H66" i="4"/>
  <c r="I66" i="4" s="1"/>
  <c r="J65" i="4"/>
  <c r="L65" i="4" s="1"/>
  <c r="H65" i="4"/>
  <c r="I65" i="4" s="1"/>
  <c r="H64" i="4"/>
  <c r="I64" i="4" s="1"/>
  <c r="L64" i="4" s="1"/>
  <c r="H63" i="4"/>
  <c r="I63" i="4" s="1"/>
  <c r="L63" i="4" s="1"/>
  <c r="J62" i="4"/>
  <c r="H62" i="4"/>
  <c r="I62" i="4" s="1"/>
  <c r="J61" i="4"/>
  <c r="H61" i="4"/>
  <c r="I61" i="4"/>
  <c r="J60" i="4"/>
  <c r="H60" i="4"/>
  <c r="I60" i="4" s="1"/>
  <c r="L60" i="4" s="1"/>
  <c r="J59" i="4"/>
  <c r="H59" i="4"/>
  <c r="I59" i="4" s="1"/>
  <c r="J58" i="4"/>
  <c r="H58" i="4"/>
  <c r="I58" i="4" s="1"/>
  <c r="H57" i="4"/>
  <c r="I57" i="4" s="1"/>
  <c r="L57" i="4" s="1"/>
  <c r="J56" i="4"/>
  <c r="H56" i="4"/>
  <c r="I56" i="4" s="1"/>
  <c r="L56" i="4" s="1"/>
  <c r="J55" i="4"/>
  <c r="H55" i="4"/>
  <c r="I55" i="4" s="1"/>
  <c r="L55" i="4" s="1"/>
  <c r="J54" i="4"/>
  <c r="L54" i="4" s="1"/>
  <c r="H54" i="4"/>
  <c r="I54" i="4" s="1"/>
  <c r="J53" i="4"/>
  <c r="H53" i="4"/>
  <c r="I53" i="4" s="1"/>
  <c r="J52" i="4"/>
  <c r="H52" i="4"/>
  <c r="I52" i="4"/>
  <c r="H51" i="4"/>
  <c r="I51" i="4" s="1"/>
  <c r="L51" i="4" s="1"/>
  <c r="J50" i="4"/>
  <c r="L50" i="4" s="1"/>
  <c r="H50" i="4"/>
  <c r="I50" i="4" s="1"/>
  <c r="H49" i="4"/>
  <c r="I49" i="4" s="1"/>
  <c r="L49" i="4" s="1"/>
  <c r="H48" i="4"/>
  <c r="I48" i="4"/>
  <c r="L48" i="4" s="1"/>
  <c r="H47" i="4"/>
  <c r="I47" i="4" s="1"/>
  <c r="L47" i="4" s="1"/>
  <c r="H46" i="4"/>
  <c r="I46" i="4" s="1"/>
  <c r="L46" i="4" s="1"/>
  <c r="H45" i="4"/>
  <c r="I45" i="4" s="1"/>
  <c r="L45" i="4" s="1"/>
  <c r="H44" i="4"/>
  <c r="I44" i="4" s="1"/>
  <c r="L44" i="4" s="1"/>
  <c r="J43" i="4"/>
  <c r="H43" i="4"/>
  <c r="I43" i="4" s="1"/>
  <c r="H42" i="4"/>
  <c r="I42" i="4" s="1"/>
  <c r="L42" i="4" s="1"/>
  <c r="H41" i="4"/>
  <c r="I41" i="4" s="1"/>
  <c r="L41" i="4" s="1"/>
  <c r="H40" i="4"/>
  <c r="I40" i="4"/>
  <c r="L40" i="4"/>
  <c r="H39" i="4"/>
  <c r="I39" i="4" s="1"/>
  <c r="L39" i="4" s="1"/>
  <c r="H38" i="4"/>
  <c r="I38" i="4"/>
  <c r="L38" i="4" s="1"/>
  <c r="H37" i="4"/>
  <c r="I37" i="4" s="1"/>
  <c r="L37" i="4" s="1"/>
  <c r="H36" i="4"/>
  <c r="I36" i="4"/>
  <c r="L36" i="4" s="1"/>
  <c r="J35" i="4"/>
  <c r="H35" i="4"/>
  <c r="I35" i="4" s="1"/>
  <c r="L35" i="4" s="1"/>
  <c r="H34" i="4"/>
  <c r="I34" i="4" s="1"/>
  <c r="L34" i="4" s="1"/>
  <c r="H33" i="4"/>
  <c r="I33" i="4" s="1"/>
  <c r="L33" i="4" s="1"/>
  <c r="H32" i="4"/>
  <c r="I32" i="4" s="1"/>
  <c r="L32" i="4"/>
  <c r="H31" i="4"/>
  <c r="I31" i="4" s="1"/>
  <c r="L31" i="4" s="1"/>
  <c r="H30" i="4"/>
  <c r="I30" i="4" s="1"/>
  <c r="H29" i="4"/>
  <c r="I29" i="4"/>
  <c r="J28" i="4"/>
  <c r="H28" i="4"/>
  <c r="I28" i="4" s="1"/>
  <c r="H27" i="4"/>
  <c r="I27" i="4" s="1"/>
  <c r="L27" i="4" s="1"/>
  <c r="H26" i="4"/>
  <c r="I26" i="4" s="1"/>
  <c r="L26" i="4" s="1"/>
  <c r="H25" i="4"/>
  <c r="I25" i="4" s="1"/>
  <c r="L25" i="4" s="1"/>
  <c r="H24" i="4"/>
  <c r="I24" i="4" s="1"/>
  <c r="L24" i="4" s="1"/>
  <c r="J23" i="4"/>
  <c r="H23" i="4"/>
  <c r="I23" i="4" s="1"/>
  <c r="J22" i="4"/>
  <c r="H22" i="4"/>
  <c r="I22" i="4"/>
  <c r="L22" i="4" s="1"/>
  <c r="I21" i="4"/>
  <c r="L21" i="4" s="1"/>
  <c r="J20" i="4"/>
  <c r="H20" i="4"/>
  <c r="I20" i="4"/>
  <c r="L20" i="4" s="1"/>
  <c r="H19" i="4"/>
  <c r="I19" i="4" s="1"/>
  <c r="L19" i="4" s="1"/>
  <c r="H18" i="4"/>
  <c r="I18" i="4" s="1"/>
  <c r="L18" i="4" s="1"/>
  <c r="I17" i="4"/>
  <c r="L17" i="4" s="1"/>
  <c r="H16" i="4"/>
  <c r="I16" i="4" s="1"/>
  <c r="L16" i="4" s="1"/>
  <c r="H15" i="4"/>
  <c r="I15" i="4" s="1"/>
  <c r="L15" i="4" s="1"/>
  <c r="J14" i="4"/>
  <c r="H14" i="4"/>
  <c r="I14" i="4" s="1"/>
  <c r="H13" i="4"/>
  <c r="I13" i="4" s="1"/>
  <c r="L13" i="4" s="1"/>
  <c r="H12" i="4"/>
  <c r="I12" i="4" s="1"/>
  <c r="L12" i="4" s="1"/>
  <c r="H11" i="4"/>
  <c r="I11" i="4" s="1"/>
  <c r="L11" i="4" s="1"/>
  <c r="H10" i="4"/>
  <c r="I10" i="4" s="1"/>
  <c r="L10" i="4" s="1"/>
  <c r="H9" i="4"/>
  <c r="I9" i="4" s="1"/>
  <c r="L9" i="4" s="1"/>
  <c r="J8" i="4"/>
  <c r="H8" i="4"/>
  <c r="I8" i="4" s="1"/>
  <c r="H7" i="4"/>
  <c r="I7" i="4" s="1"/>
  <c r="L7" i="4" s="1"/>
  <c r="H6" i="4"/>
  <c r="I6" i="4" s="1"/>
  <c r="L6" i="4" s="1"/>
  <c r="H5" i="4"/>
  <c r="I5" i="4" s="1"/>
  <c r="L5" i="4" s="1"/>
  <c r="J4" i="4"/>
  <c r="H4" i="4"/>
  <c r="I4" i="4"/>
  <c r="L4" i="4" s="1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L43" i="4"/>
  <c r="L162" i="4"/>
  <c r="L68" i="4"/>
  <c r="L14" i="4"/>
  <c r="L294" i="4"/>
  <c r="L307" i="4"/>
  <c r="L236" i="4"/>
  <c r="L82" i="4"/>
  <c r="L240" i="4"/>
  <c r="H30" i="3"/>
  <c r="I30" i="3" s="1"/>
  <c r="I31" i="3"/>
  <c r="H98" i="3"/>
  <c r="I98" i="3" s="1"/>
  <c r="J98" i="3"/>
  <c r="I133" i="3"/>
  <c r="H161" i="3"/>
  <c r="I161" i="3" s="1"/>
  <c r="L161" i="3" s="1"/>
  <c r="I162" i="3"/>
  <c r="L162" i="3" s="1"/>
  <c r="H227" i="3"/>
  <c r="H277" i="3"/>
  <c r="H299" i="3"/>
  <c r="I299" i="3" s="1"/>
  <c r="L299" i="3" s="1"/>
  <c r="H307" i="3"/>
  <c r="I307" i="3" s="1"/>
  <c r="L307" i="3" s="1"/>
  <c r="I308" i="3"/>
  <c r="L308" i="3" s="1"/>
  <c r="H309" i="3"/>
  <c r="J326" i="2"/>
  <c r="H326" i="2"/>
  <c r="I326" i="2" s="1"/>
  <c r="H325" i="2"/>
  <c r="I325" i="2"/>
  <c r="L325" i="2" s="1"/>
  <c r="J324" i="2"/>
  <c r="L324" i="2" s="1"/>
  <c r="H324" i="2"/>
  <c r="I324" i="2" s="1"/>
  <c r="J323" i="2"/>
  <c r="H323" i="2"/>
  <c r="I323" i="2"/>
  <c r="L323" i="2" s="1"/>
  <c r="I322" i="2"/>
  <c r="L322" i="2" s="1"/>
  <c r="X321" i="4" s="1"/>
  <c r="Y321" i="4" s="1"/>
  <c r="J321" i="2"/>
  <c r="H321" i="2"/>
  <c r="I321" i="2" s="1"/>
  <c r="H320" i="2"/>
  <c r="I320" i="2" s="1"/>
  <c r="L320" i="2" s="1"/>
  <c r="H319" i="2"/>
  <c r="I319" i="2" s="1"/>
  <c r="L319" i="2" s="1"/>
  <c r="J318" i="2"/>
  <c r="H318" i="2"/>
  <c r="I318" i="2" s="1"/>
  <c r="J317" i="2"/>
  <c r="H317" i="2"/>
  <c r="I317" i="2" s="1"/>
  <c r="L317" i="2" s="1"/>
  <c r="W316" i="4" s="1"/>
  <c r="J316" i="2"/>
  <c r="H316" i="2"/>
  <c r="I316" i="2" s="1"/>
  <c r="H315" i="2"/>
  <c r="I315" i="2" s="1"/>
  <c r="L315" i="2" s="1"/>
  <c r="H314" i="2"/>
  <c r="I314" i="2" s="1"/>
  <c r="L314" i="2" s="1"/>
  <c r="H313" i="2"/>
  <c r="I313" i="2"/>
  <c r="L313" i="2"/>
  <c r="H312" i="2"/>
  <c r="I312" i="2" s="1"/>
  <c r="L312" i="2" s="1"/>
  <c r="H311" i="2"/>
  <c r="H310" i="2"/>
  <c r="I310" i="2" s="1"/>
  <c r="L310" i="2" s="1"/>
  <c r="P309" i="4" s="1"/>
  <c r="H309" i="2"/>
  <c r="I309" i="2" s="1"/>
  <c r="L309" i="2" s="1"/>
  <c r="J308" i="2"/>
  <c r="H308" i="2"/>
  <c r="I308" i="2" s="1"/>
  <c r="H307" i="2"/>
  <c r="I307" i="2" s="1"/>
  <c r="L307" i="2"/>
  <c r="W306" i="4" s="1"/>
  <c r="H306" i="2"/>
  <c r="I306" i="2"/>
  <c r="L306" i="2" s="1"/>
  <c r="H305" i="2"/>
  <c r="I305" i="2" s="1"/>
  <c r="L305" i="2" s="1"/>
  <c r="Q304" i="4" s="1"/>
  <c r="H304" i="2"/>
  <c r="I304" i="2" s="1"/>
  <c r="L304" i="2" s="1"/>
  <c r="H303" i="2"/>
  <c r="I303" i="2" s="1"/>
  <c r="L303" i="2" s="1"/>
  <c r="V302" i="4" s="1"/>
  <c r="H302" i="2"/>
  <c r="I302" i="2" s="1"/>
  <c r="L302" i="2"/>
  <c r="H301" i="2"/>
  <c r="I301" i="2" s="1"/>
  <c r="L301" i="2" s="1"/>
  <c r="J300" i="2"/>
  <c r="L300" i="2" s="1"/>
  <c r="H300" i="2"/>
  <c r="I300" i="2" s="1"/>
  <c r="H299" i="2"/>
  <c r="I299" i="2" s="1"/>
  <c r="L299" i="2" s="1"/>
  <c r="M298" i="4" s="1"/>
  <c r="H298" i="2"/>
  <c r="I298" i="2" s="1"/>
  <c r="L298" i="2"/>
  <c r="J297" i="2"/>
  <c r="H297" i="2"/>
  <c r="I297" i="2" s="1"/>
  <c r="L297" i="2" s="1"/>
  <c r="H296" i="2"/>
  <c r="I296" i="2"/>
  <c r="L296" i="2" s="1"/>
  <c r="J295" i="2"/>
  <c r="H295" i="2"/>
  <c r="I295" i="2" s="1"/>
  <c r="L295" i="2" s="1"/>
  <c r="H294" i="2"/>
  <c r="I294" i="2" s="1"/>
  <c r="L294" i="2"/>
  <c r="H293" i="2"/>
  <c r="I293" i="2" s="1"/>
  <c r="L293" i="2" s="1"/>
  <c r="J292" i="2"/>
  <c r="H292" i="2"/>
  <c r="I292" i="2" s="1"/>
  <c r="J291" i="2"/>
  <c r="H291" i="2"/>
  <c r="I291" i="2" s="1"/>
  <c r="H290" i="2"/>
  <c r="I290" i="2" s="1"/>
  <c r="L290" i="2" s="1"/>
  <c r="I289" i="2"/>
  <c r="L289" i="2" s="1"/>
  <c r="I288" i="2"/>
  <c r="L288" i="2" s="1"/>
  <c r="N287" i="4" s="1"/>
  <c r="H287" i="2"/>
  <c r="I287" i="2" s="1"/>
  <c r="L287" i="2" s="1"/>
  <c r="J286" i="2"/>
  <c r="H286" i="2"/>
  <c r="I286" i="2" s="1"/>
  <c r="H285" i="2"/>
  <c r="I285" i="2" s="1"/>
  <c r="L285" i="2"/>
  <c r="J284" i="2"/>
  <c r="H284" i="2"/>
  <c r="I284" i="2" s="1"/>
  <c r="H283" i="2"/>
  <c r="I283" i="2" s="1"/>
  <c r="L283" i="2" s="1"/>
  <c r="H282" i="2"/>
  <c r="I282" i="2" s="1"/>
  <c r="L282" i="2" s="1"/>
  <c r="J281" i="2"/>
  <c r="H281" i="2"/>
  <c r="I281" i="2" s="1"/>
  <c r="L281" i="2" s="1"/>
  <c r="J280" i="2"/>
  <c r="H280" i="2"/>
  <c r="I280" i="2" s="1"/>
  <c r="J279" i="2"/>
  <c r="L279" i="2" s="1"/>
  <c r="H279" i="2"/>
  <c r="J278" i="2"/>
  <c r="L278" i="2" s="1"/>
  <c r="S277" i="4" s="1"/>
  <c r="H278" i="2"/>
  <c r="I278" i="2" s="1"/>
  <c r="H277" i="2"/>
  <c r="I277" i="2" s="1"/>
  <c r="L277" i="2"/>
  <c r="W276" i="4" s="1"/>
  <c r="H276" i="2"/>
  <c r="I276" i="2" s="1"/>
  <c r="L276" i="2" s="1"/>
  <c r="H275" i="2"/>
  <c r="I275" i="2" s="1"/>
  <c r="L275" i="2" s="1"/>
  <c r="H274" i="2"/>
  <c r="I274" i="2"/>
  <c r="L274" i="2" s="1"/>
  <c r="Q273" i="4" s="1"/>
  <c r="H273" i="2"/>
  <c r="I273" i="2"/>
  <c r="L273" i="2" s="1"/>
  <c r="Y273" i="2" s="1"/>
  <c r="H272" i="2"/>
  <c r="I272" i="2" s="1"/>
  <c r="L272" i="2"/>
  <c r="T271" i="4" s="1"/>
  <c r="H271" i="2"/>
  <c r="I271" i="2" s="1"/>
  <c r="L271" i="2" s="1"/>
  <c r="J270" i="2"/>
  <c r="L270" i="2" s="1"/>
  <c r="Q269" i="4" s="1"/>
  <c r="H270" i="2"/>
  <c r="I270" i="2" s="1"/>
  <c r="H269" i="2"/>
  <c r="I269" i="2" s="1"/>
  <c r="L269" i="2" s="1"/>
  <c r="L268" i="2"/>
  <c r="H268" i="2"/>
  <c r="H267" i="2"/>
  <c r="I267" i="2" s="1"/>
  <c r="L267" i="2" s="1"/>
  <c r="H266" i="2"/>
  <c r="I266" i="2"/>
  <c r="L266" i="2" s="1"/>
  <c r="Y266" i="2" s="1"/>
  <c r="H265" i="2"/>
  <c r="I265" i="2" s="1"/>
  <c r="L265" i="2"/>
  <c r="H264" i="2"/>
  <c r="I264" i="2" s="1"/>
  <c r="L264" i="2" s="1"/>
  <c r="U263" i="4" s="1"/>
  <c r="H263" i="2"/>
  <c r="I263" i="2" s="1"/>
  <c r="L263" i="2" s="1"/>
  <c r="H262" i="2"/>
  <c r="I262" i="2"/>
  <c r="L262" i="2"/>
  <c r="R261" i="4" s="1"/>
  <c r="H261" i="2"/>
  <c r="I261" i="2" s="1"/>
  <c r="L261" i="2" s="1"/>
  <c r="H260" i="2"/>
  <c r="I260" i="2" s="1"/>
  <c r="L260" i="2" s="1"/>
  <c r="H259" i="2"/>
  <c r="I259" i="2" s="1"/>
  <c r="L259" i="2" s="1"/>
  <c r="T258" i="4" s="1"/>
  <c r="H258" i="2"/>
  <c r="I258" i="2" s="1"/>
  <c r="L258" i="2" s="1"/>
  <c r="T257" i="4" s="1"/>
  <c r="J257" i="2"/>
  <c r="H257" i="2"/>
  <c r="I257" i="2"/>
  <c r="H256" i="2"/>
  <c r="I256" i="2" s="1"/>
  <c r="L256" i="2" s="1"/>
  <c r="H255" i="2"/>
  <c r="I255" i="2" s="1"/>
  <c r="L255" i="2" s="1"/>
  <c r="H254" i="2"/>
  <c r="I254" i="2" s="1"/>
  <c r="L254" i="2" s="1"/>
  <c r="H253" i="2"/>
  <c r="I253" i="2"/>
  <c r="L253" i="2" s="1"/>
  <c r="Q252" i="4" s="1"/>
  <c r="H252" i="2"/>
  <c r="I252" i="2" s="1"/>
  <c r="L252" i="2" s="1"/>
  <c r="P251" i="4" s="1"/>
  <c r="H251" i="2"/>
  <c r="I251" i="2"/>
  <c r="L251" i="2" s="1"/>
  <c r="Q250" i="4" s="1"/>
  <c r="H250" i="2"/>
  <c r="I250" i="2" s="1"/>
  <c r="L250" i="2" s="1"/>
  <c r="H249" i="2"/>
  <c r="I249" i="2" s="1"/>
  <c r="L249" i="2" s="1"/>
  <c r="J248" i="2"/>
  <c r="L248" i="2" s="1"/>
  <c r="H248" i="2"/>
  <c r="I248" i="2" s="1"/>
  <c r="H247" i="2"/>
  <c r="I247" i="2" s="1"/>
  <c r="H246" i="2"/>
  <c r="I246" i="2" s="1"/>
  <c r="L246" i="2" s="1"/>
  <c r="H245" i="2"/>
  <c r="I245" i="2" s="1"/>
  <c r="L245" i="2" s="1"/>
  <c r="H244" i="2"/>
  <c r="I244" i="2"/>
  <c r="L244" i="2" s="1"/>
  <c r="X243" i="4" s="1"/>
  <c r="Y243" i="4" s="1"/>
  <c r="H243" i="2"/>
  <c r="I243" i="2" s="1"/>
  <c r="L243" i="2" s="1"/>
  <c r="Q242" i="4" s="1"/>
  <c r="H242" i="2"/>
  <c r="I242" i="2" s="1"/>
  <c r="L242" i="2" s="1"/>
  <c r="J240" i="2"/>
  <c r="H240" i="2"/>
  <c r="I240" i="2" s="1"/>
  <c r="L240" i="2" s="1"/>
  <c r="T239" i="4" s="1"/>
  <c r="H239" i="2"/>
  <c r="I239" i="2"/>
  <c r="L239" i="2"/>
  <c r="J238" i="2"/>
  <c r="H238" i="2"/>
  <c r="I238" i="2"/>
  <c r="J237" i="2"/>
  <c r="H237" i="2"/>
  <c r="I237" i="2" s="1"/>
  <c r="H236" i="2"/>
  <c r="I236" i="2" s="1"/>
  <c r="L236" i="2" s="1"/>
  <c r="J235" i="2"/>
  <c r="H235" i="2"/>
  <c r="I235" i="2" s="1"/>
  <c r="J234" i="2"/>
  <c r="H234" i="2"/>
  <c r="I234" i="2"/>
  <c r="L234" i="2" s="1"/>
  <c r="P233" i="4" s="1"/>
  <c r="H233" i="2"/>
  <c r="I233" i="2" s="1"/>
  <c r="L233" i="2" s="1"/>
  <c r="H232" i="2"/>
  <c r="I232" i="2" s="1"/>
  <c r="L232" i="2" s="1"/>
  <c r="U231" i="4" s="1"/>
  <c r="H231" i="2"/>
  <c r="I231" i="2" s="1"/>
  <c r="L231" i="2" s="1"/>
  <c r="H230" i="2"/>
  <c r="I230" i="2" s="1"/>
  <c r="L230" i="2" s="1"/>
  <c r="L229" i="2"/>
  <c r="V228" i="4" s="1"/>
  <c r="H229" i="2"/>
  <c r="J228" i="2"/>
  <c r="L228" i="2" s="1"/>
  <c r="H228" i="2"/>
  <c r="J227" i="2"/>
  <c r="H227" i="2"/>
  <c r="I227" i="2" s="1"/>
  <c r="L227" i="2" s="1"/>
  <c r="H226" i="2"/>
  <c r="I226" i="2" s="1"/>
  <c r="L226" i="2" s="1"/>
  <c r="I225" i="2"/>
  <c r="L225" i="2"/>
  <c r="H224" i="2"/>
  <c r="I224" i="2"/>
  <c r="L224" i="2" s="1"/>
  <c r="J223" i="2"/>
  <c r="L223" i="2" s="1"/>
  <c r="M222" i="4" s="1"/>
  <c r="H223" i="2"/>
  <c r="I223" i="2"/>
  <c r="H222" i="2"/>
  <c r="I222" i="2"/>
  <c r="L222" i="2" s="1"/>
  <c r="N221" i="4" s="1"/>
  <c r="H221" i="2"/>
  <c r="I221" i="2"/>
  <c r="L221" i="2" s="1"/>
  <c r="H220" i="2"/>
  <c r="I220" i="2" s="1"/>
  <c r="L220" i="2" s="1"/>
  <c r="H219" i="2"/>
  <c r="I219" i="2" s="1"/>
  <c r="L219" i="2" s="1"/>
  <c r="H218" i="2"/>
  <c r="I218" i="2" s="1"/>
  <c r="L218" i="2" s="1"/>
  <c r="H217" i="2"/>
  <c r="I217" i="2"/>
  <c r="L217" i="2" s="1"/>
  <c r="H216" i="2"/>
  <c r="I216" i="2" s="1"/>
  <c r="L216" i="2"/>
  <c r="J215" i="2"/>
  <c r="H215" i="2"/>
  <c r="I215" i="2" s="1"/>
  <c r="I214" i="2"/>
  <c r="L214" i="2"/>
  <c r="H213" i="2"/>
  <c r="I213" i="2" s="1"/>
  <c r="L213" i="2" s="1"/>
  <c r="U212" i="4" s="1"/>
  <c r="H212" i="2"/>
  <c r="I212" i="2" s="1"/>
  <c r="L212" i="2" s="1"/>
  <c r="H211" i="2"/>
  <c r="I211" i="2" s="1"/>
  <c r="L211" i="2" s="1"/>
  <c r="O210" i="4" s="1"/>
  <c r="H210" i="2"/>
  <c r="I210" i="2" s="1"/>
  <c r="L210" i="2" s="1"/>
  <c r="J209" i="2"/>
  <c r="H209" i="2"/>
  <c r="I209" i="2"/>
  <c r="L209" i="2" s="1"/>
  <c r="N208" i="4" s="1"/>
  <c r="H208" i="2"/>
  <c r="I208" i="2" s="1"/>
  <c r="L208" i="2" s="1"/>
  <c r="J207" i="2"/>
  <c r="H207" i="2"/>
  <c r="I207" i="2" s="1"/>
  <c r="I206" i="2"/>
  <c r="L206" i="2" s="1"/>
  <c r="W205" i="4" s="1"/>
  <c r="I205" i="2"/>
  <c r="L205" i="2" s="1"/>
  <c r="H204" i="2"/>
  <c r="I204" i="2"/>
  <c r="L204" i="2" s="1"/>
  <c r="T203" i="4" s="1"/>
  <c r="H203" i="2"/>
  <c r="I203" i="2" s="1"/>
  <c r="L203" i="2" s="1"/>
  <c r="M202" i="4" s="1"/>
  <c r="H202" i="2"/>
  <c r="I202" i="2" s="1"/>
  <c r="L202" i="2" s="1"/>
  <c r="J201" i="2"/>
  <c r="H201" i="2"/>
  <c r="I201" i="2" s="1"/>
  <c r="J200" i="2"/>
  <c r="H200" i="2"/>
  <c r="I200" i="2" s="1"/>
  <c r="L200" i="2" s="1"/>
  <c r="J199" i="2"/>
  <c r="H199" i="2"/>
  <c r="I199" i="2"/>
  <c r="L199" i="2" s="1"/>
  <c r="H198" i="2"/>
  <c r="I198" i="2" s="1"/>
  <c r="L198" i="2" s="1"/>
  <c r="H197" i="2"/>
  <c r="I197" i="2" s="1"/>
  <c r="L197" i="2" s="1"/>
  <c r="M196" i="4" s="1"/>
  <c r="H196" i="2"/>
  <c r="I196" i="2"/>
  <c r="L196" i="2" s="1"/>
  <c r="O195" i="4" s="1"/>
  <c r="H195" i="2"/>
  <c r="I195" i="2" s="1"/>
  <c r="L195" i="2" s="1"/>
  <c r="H194" i="2"/>
  <c r="I194" i="2" s="1"/>
  <c r="L194" i="2" s="1"/>
  <c r="Q193" i="4" s="1"/>
  <c r="H193" i="2"/>
  <c r="I193" i="2" s="1"/>
  <c r="L193" i="2" s="1"/>
  <c r="H192" i="2"/>
  <c r="I192" i="2"/>
  <c r="L192" i="2"/>
  <c r="H191" i="2"/>
  <c r="I191" i="2" s="1"/>
  <c r="L191" i="2" s="1"/>
  <c r="Q190" i="4" s="1"/>
  <c r="H190" i="2"/>
  <c r="I190" i="2" s="1"/>
  <c r="L190" i="2" s="1"/>
  <c r="H189" i="2"/>
  <c r="I189" i="2" s="1"/>
  <c r="L189" i="2" s="1"/>
  <c r="H188" i="2"/>
  <c r="I188" i="2" s="1"/>
  <c r="L188" i="2" s="1"/>
  <c r="T187" i="4" s="1"/>
  <c r="H186" i="2"/>
  <c r="I186" i="2" s="1"/>
  <c r="L186" i="2"/>
  <c r="H185" i="2"/>
  <c r="I185" i="2" s="1"/>
  <c r="L185" i="2" s="1"/>
  <c r="I184" i="2"/>
  <c r="L184" i="2" s="1"/>
  <c r="H183" i="2"/>
  <c r="I183" i="2" s="1"/>
  <c r="L183" i="2" s="1"/>
  <c r="H182" i="2"/>
  <c r="I182" i="2" s="1"/>
  <c r="L182" i="2" s="1"/>
  <c r="N181" i="4" s="1"/>
  <c r="H181" i="2"/>
  <c r="I181" i="2" s="1"/>
  <c r="L181" i="2" s="1"/>
  <c r="J180" i="2"/>
  <c r="H180" i="2"/>
  <c r="I180" i="2"/>
  <c r="L180" i="2" s="1"/>
  <c r="H179" i="2"/>
  <c r="I179" i="2" s="1"/>
  <c r="L179" i="2" s="1"/>
  <c r="H178" i="2"/>
  <c r="I178" i="2" s="1"/>
  <c r="L178" i="2" s="1"/>
  <c r="H177" i="2"/>
  <c r="I177" i="2" s="1"/>
  <c r="L177" i="2" s="1"/>
  <c r="H176" i="2"/>
  <c r="I176" i="2" s="1"/>
  <c r="L176" i="2" s="1"/>
  <c r="R175" i="4" s="1"/>
  <c r="H175" i="2"/>
  <c r="I175" i="2" s="1"/>
  <c r="L175" i="2" s="1"/>
  <c r="H174" i="2"/>
  <c r="I174" i="2" s="1"/>
  <c r="L174" i="2" s="1"/>
  <c r="O173" i="4" s="1"/>
  <c r="H173" i="2"/>
  <c r="I173" i="2"/>
  <c r="L173" i="2" s="1"/>
  <c r="H172" i="2"/>
  <c r="I172" i="2" s="1"/>
  <c r="L172" i="2" s="1"/>
  <c r="W171" i="4" s="1"/>
  <c r="H171" i="2"/>
  <c r="I171" i="2" s="1"/>
  <c r="L171" i="2" s="1"/>
  <c r="H170" i="2"/>
  <c r="I170" i="2" s="1"/>
  <c r="L170" i="2" s="1"/>
  <c r="H169" i="2"/>
  <c r="I169" i="2" s="1"/>
  <c r="L169" i="2" s="1"/>
  <c r="H168" i="2"/>
  <c r="I168" i="2"/>
  <c r="L168" i="2" s="1"/>
  <c r="H167" i="2"/>
  <c r="I167" i="2" s="1"/>
  <c r="L167" i="2" s="1"/>
  <c r="H166" i="2"/>
  <c r="I166" i="2" s="1"/>
  <c r="L166" i="2" s="1"/>
  <c r="J165" i="2"/>
  <c r="H165" i="2"/>
  <c r="I165" i="2" s="1"/>
  <c r="H164" i="2"/>
  <c r="I164" i="2"/>
  <c r="L164" i="2"/>
  <c r="J163" i="2"/>
  <c r="H163" i="2"/>
  <c r="I163" i="2"/>
  <c r="H162" i="2"/>
  <c r="I162" i="2" s="1"/>
  <c r="L162" i="2" s="1"/>
  <c r="H161" i="2"/>
  <c r="I161" i="2" s="1"/>
  <c r="L161" i="2" s="1"/>
  <c r="J160" i="2"/>
  <c r="H160" i="2"/>
  <c r="I160" i="2" s="1"/>
  <c r="L160" i="2" s="1"/>
  <c r="S159" i="4" s="1"/>
  <c r="J159" i="2"/>
  <c r="H159" i="2"/>
  <c r="I159" i="2" s="1"/>
  <c r="J158" i="2"/>
  <c r="H158" i="2"/>
  <c r="I158" i="2" s="1"/>
  <c r="J157" i="2"/>
  <c r="H157" i="2"/>
  <c r="I157" i="2" s="1"/>
  <c r="J156" i="2"/>
  <c r="H156" i="2"/>
  <c r="I156" i="2"/>
  <c r="L156" i="2" s="1"/>
  <c r="H155" i="2"/>
  <c r="I155" i="2" s="1"/>
  <c r="L155" i="2" s="1"/>
  <c r="H154" i="2"/>
  <c r="I154" i="2" s="1"/>
  <c r="L154" i="2" s="1"/>
  <c r="H153" i="2"/>
  <c r="I153" i="2"/>
  <c r="L153" i="2" s="1"/>
  <c r="J152" i="2"/>
  <c r="H152" i="2"/>
  <c r="I152" i="2" s="1"/>
  <c r="H151" i="2"/>
  <c r="I151" i="2" s="1"/>
  <c r="L151" i="2" s="1"/>
  <c r="J150" i="2"/>
  <c r="H150" i="2"/>
  <c r="I150" i="2" s="1"/>
  <c r="L150" i="2" s="1"/>
  <c r="N149" i="4" s="1"/>
  <c r="J149" i="2"/>
  <c r="H149" i="2"/>
  <c r="I149" i="2" s="1"/>
  <c r="H148" i="2"/>
  <c r="I148" i="2"/>
  <c r="L148" i="2" s="1"/>
  <c r="J147" i="2"/>
  <c r="H147" i="2"/>
  <c r="I147" i="2"/>
  <c r="H146" i="2"/>
  <c r="I146" i="2" s="1"/>
  <c r="L146" i="2" s="1"/>
  <c r="H145" i="2"/>
  <c r="I145" i="2" s="1"/>
  <c r="L145" i="2" s="1"/>
  <c r="H144" i="2"/>
  <c r="I144" i="2"/>
  <c r="L144" i="2" s="1"/>
  <c r="T143" i="4" s="1"/>
  <c r="H143" i="2"/>
  <c r="I143" i="2" s="1"/>
  <c r="L143" i="2" s="1"/>
  <c r="H142" i="2"/>
  <c r="I142" i="2" s="1"/>
  <c r="L142" i="2" s="1"/>
  <c r="J141" i="2"/>
  <c r="H141" i="2"/>
  <c r="I141" i="2" s="1"/>
  <c r="H140" i="2"/>
  <c r="I140" i="2" s="1"/>
  <c r="L140" i="2" s="1"/>
  <c r="J139" i="2"/>
  <c r="H139" i="2"/>
  <c r="I139" i="2"/>
  <c r="L139" i="2" s="1"/>
  <c r="H138" i="2"/>
  <c r="I138" i="2" s="1"/>
  <c r="L138" i="2" s="1"/>
  <c r="J137" i="2"/>
  <c r="H137" i="2"/>
  <c r="I137" i="2" s="1"/>
  <c r="H136" i="2"/>
  <c r="I136" i="2" s="1"/>
  <c r="L136" i="2" s="1"/>
  <c r="P135" i="4" s="1"/>
  <c r="H135" i="2"/>
  <c r="I135" i="2"/>
  <c r="L135" i="2" s="1"/>
  <c r="R134" i="4" s="1"/>
  <c r="H134" i="2"/>
  <c r="I134" i="2" s="1"/>
  <c r="L134" i="2" s="1"/>
  <c r="I133" i="2"/>
  <c r="J132" i="2"/>
  <c r="L132" i="2" s="1"/>
  <c r="H132" i="2"/>
  <c r="I132" i="2" s="1"/>
  <c r="H131" i="2"/>
  <c r="I131" i="2" s="1"/>
  <c r="L131" i="2" s="1"/>
  <c r="H130" i="2"/>
  <c r="I130" i="2" s="1"/>
  <c r="L130" i="2" s="1"/>
  <c r="J129" i="2"/>
  <c r="H129" i="2"/>
  <c r="I129" i="2" s="1"/>
  <c r="L129" i="2" s="1"/>
  <c r="H128" i="2"/>
  <c r="I128" i="2" s="1"/>
  <c r="L128" i="2" s="1"/>
  <c r="V127" i="4" s="1"/>
  <c r="H127" i="2"/>
  <c r="I127" i="2"/>
  <c r="L127" i="2" s="1"/>
  <c r="J126" i="2"/>
  <c r="H126" i="2"/>
  <c r="I126" i="2" s="1"/>
  <c r="J125" i="2"/>
  <c r="H125" i="2"/>
  <c r="I125" i="2" s="1"/>
  <c r="L125" i="2" s="1"/>
  <c r="H124" i="2"/>
  <c r="I124" i="2" s="1"/>
  <c r="L124" i="2" s="1"/>
  <c r="H123" i="2"/>
  <c r="I123" i="2" s="1"/>
  <c r="L123" i="2" s="1"/>
  <c r="H122" i="2"/>
  <c r="I122" i="2" s="1"/>
  <c r="L122" i="2" s="1"/>
  <c r="H121" i="2"/>
  <c r="I121" i="2" s="1"/>
  <c r="L121" i="2"/>
  <c r="N120" i="4" s="1"/>
  <c r="I120" i="2"/>
  <c r="L120" i="2" s="1"/>
  <c r="J119" i="2"/>
  <c r="H119" i="2"/>
  <c r="I119" i="2"/>
  <c r="L119" i="2" s="1"/>
  <c r="H118" i="2"/>
  <c r="I118" i="2" s="1"/>
  <c r="L118" i="2" s="1"/>
  <c r="H117" i="2"/>
  <c r="I117" i="2" s="1"/>
  <c r="L117" i="2" s="1"/>
  <c r="V116" i="4" s="1"/>
  <c r="H116" i="2"/>
  <c r="I116" i="2" s="1"/>
  <c r="L116" i="2" s="1"/>
  <c r="H115" i="2"/>
  <c r="I115" i="2" s="1"/>
  <c r="L115" i="2"/>
  <c r="W114" i="4" s="1"/>
  <c r="J114" i="2"/>
  <c r="H114" i="2"/>
  <c r="I114" i="2" s="1"/>
  <c r="J113" i="2"/>
  <c r="H113" i="2"/>
  <c r="I113" i="2" s="1"/>
  <c r="H112" i="2"/>
  <c r="I112" i="2" s="1"/>
  <c r="L112" i="2" s="1"/>
  <c r="R111" i="4" s="1"/>
  <c r="H111" i="2"/>
  <c r="I111" i="2"/>
  <c r="L111" i="2" s="1"/>
  <c r="N110" i="4" s="1"/>
  <c r="J110" i="2"/>
  <c r="H110" i="2"/>
  <c r="I110" i="2"/>
  <c r="H109" i="2"/>
  <c r="I109" i="2" s="1"/>
  <c r="L109" i="2" s="1"/>
  <c r="V108" i="4" s="1"/>
  <c r="J108" i="2"/>
  <c r="H108" i="2"/>
  <c r="I108" i="2" s="1"/>
  <c r="H107" i="2"/>
  <c r="I107" i="2"/>
  <c r="L107" i="2"/>
  <c r="Y107" i="2" s="1"/>
  <c r="H106" i="2"/>
  <c r="I106" i="2"/>
  <c r="L106" i="2"/>
  <c r="V105" i="4" s="1"/>
  <c r="H105" i="2"/>
  <c r="I105" i="2" s="1"/>
  <c r="L105" i="2" s="1"/>
  <c r="T104" i="4" s="1"/>
  <c r="H104" i="2"/>
  <c r="I104" i="2"/>
  <c r="L104" i="2" s="1"/>
  <c r="H103" i="2"/>
  <c r="I103" i="2"/>
  <c r="L103" i="2" s="1"/>
  <c r="H102" i="2"/>
  <c r="I102" i="2" s="1"/>
  <c r="L102" i="2" s="1"/>
  <c r="J101" i="2"/>
  <c r="H101" i="2"/>
  <c r="I101" i="2" s="1"/>
  <c r="L101" i="2" s="1"/>
  <c r="V100" i="4" s="1"/>
  <c r="J100" i="2"/>
  <c r="H100" i="2"/>
  <c r="I100" i="2" s="1"/>
  <c r="H99" i="2"/>
  <c r="I99" i="2"/>
  <c r="L99" i="2" s="1"/>
  <c r="X98" i="4" s="1"/>
  <c r="Y98" i="4" s="1"/>
  <c r="J98" i="2"/>
  <c r="H98" i="2"/>
  <c r="I98" i="2" s="1"/>
  <c r="H97" i="2"/>
  <c r="I97" i="2" s="1"/>
  <c r="L97" i="2" s="1"/>
  <c r="H96" i="2"/>
  <c r="I96" i="2" s="1"/>
  <c r="L96" i="2" s="1"/>
  <c r="V95" i="4" s="1"/>
  <c r="H95" i="2"/>
  <c r="I95" i="2" s="1"/>
  <c r="L95" i="2" s="1"/>
  <c r="H94" i="2"/>
  <c r="I94" i="2" s="1"/>
  <c r="L94" i="2" s="1"/>
  <c r="J93" i="2"/>
  <c r="H93" i="2"/>
  <c r="I93" i="2" s="1"/>
  <c r="H92" i="2"/>
  <c r="I92" i="2" s="1"/>
  <c r="L92" i="2" s="1"/>
  <c r="I91" i="2"/>
  <c r="L91" i="2"/>
  <c r="I90" i="2"/>
  <c r="L90" i="2" s="1"/>
  <c r="J89" i="2"/>
  <c r="H89" i="2"/>
  <c r="I89" i="2"/>
  <c r="L89" i="2" s="1"/>
  <c r="J88" i="2"/>
  <c r="H88" i="2"/>
  <c r="I88" i="2" s="1"/>
  <c r="J87" i="2"/>
  <c r="H87" i="2"/>
  <c r="I87" i="2" s="1"/>
  <c r="J86" i="2"/>
  <c r="H86" i="2"/>
  <c r="I86" i="2" s="1"/>
  <c r="H85" i="2"/>
  <c r="I85" i="2"/>
  <c r="L85" i="2" s="1"/>
  <c r="J84" i="2"/>
  <c r="H84" i="2"/>
  <c r="I84" i="2"/>
  <c r="J83" i="2"/>
  <c r="L83" i="2" s="1"/>
  <c r="H83" i="2"/>
  <c r="I83" i="2" s="1"/>
  <c r="J82" i="2"/>
  <c r="L82" i="2" s="1"/>
  <c r="H82" i="2"/>
  <c r="I82" i="2" s="1"/>
  <c r="H81" i="2"/>
  <c r="I81" i="2" s="1"/>
  <c r="L81" i="2" s="1"/>
  <c r="H80" i="2"/>
  <c r="I80" i="2" s="1"/>
  <c r="L80" i="2" s="1"/>
  <c r="P79" i="4" s="1"/>
  <c r="H79" i="2"/>
  <c r="I79" i="2" s="1"/>
  <c r="L79" i="2" s="1"/>
  <c r="H78" i="2"/>
  <c r="I78" i="2" s="1"/>
  <c r="L78" i="2" s="1"/>
  <c r="J77" i="2"/>
  <c r="H77" i="2"/>
  <c r="I77" i="2" s="1"/>
  <c r="L77" i="2" s="1"/>
  <c r="R76" i="4" s="1"/>
  <c r="H76" i="2"/>
  <c r="I76" i="2" s="1"/>
  <c r="L76" i="2" s="1"/>
  <c r="W75" i="4" s="1"/>
  <c r="L75" i="2"/>
  <c r="H74" i="2"/>
  <c r="I74" i="2" s="1"/>
  <c r="L74" i="2" s="1"/>
  <c r="J73" i="2"/>
  <c r="H73" i="2"/>
  <c r="I73" i="2" s="1"/>
  <c r="J72" i="2"/>
  <c r="H72" i="2"/>
  <c r="I72" i="2" s="1"/>
  <c r="H71" i="2"/>
  <c r="I71" i="2" s="1"/>
  <c r="L71" i="2" s="1"/>
  <c r="J70" i="2"/>
  <c r="H70" i="2"/>
  <c r="I70" i="2" s="1"/>
  <c r="L70" i="2" s="1"/>
  <c r="S69" i="4" s="1"/>
  <c r="J69" i="2"/>
  <c r="H69" i="2"/>
  <c r="I69" i="2" s="1"/>
  <c r="J68" i="2"/>
  <c r="H68" i="2"/>
  <c r="I68" i="2" s="1"/>
  <c r="J67" i="2"/>
  <c r="H67" i="2"/>
  <c r="I67" i="2"/>
  <c r="L67" i="2" s="1"/>
  <c r="J66" i="2"/>
  <c r="H66" i="2"/>
  <c r="I66" i="2"/>
  <c r="L66" i="2"/>
  <c r="H65" i="2"/>
  <c r="I65" i="2" s="1"/>
  <c r="L65" i="2" s="1"/>
  <c r="H64" i="2"/>
  <c r="I64" i="2" s="1"/>
  <c r="L64" i="2" s="1"/>
  <c r="J63" i="2"/>
  <c r="H63" i="2"/>
  <c r="I63" i="2" s="1"/>
  <c r="J62" i="2"/>
  <c r="H62" i="2"/>
  <c r="I62" i="2" s="1"/>
  <c r="J61" i="2"/>
  <c r="H61" i="2"/>
  <c r="I61" i="2" s="1"/>
  <c r="L61" i="2" s="1"/>
  <c r="J60" i="2"/>
  <c r="H60" i="2"/>
  <c r="I60" i="2"/>
  <c r="J59" i="2"/>
  <c r="H59" i="2"/>
  <c r="I59" i="2" s="1"/>
  <c r="H58" i="2"/>
  <c r="I58" i="2" s="1"/>
  <c r="L58" i="2" s="1"/>
  <c r="J57" i="2"/>
  <c r="H57" i="2"/>
  <c r="I57" i="2" s="1"/>
  <c r="J56" i="2"/>
  <c r="H56" i="2"/>
  <c r="I56" i="2" s="1"/>
  <c r="L56" i="2" s="1"/>
  <c r="V55" i="4" s="1"/>
  <c r="J55" i="2"/>
  <c r="H55" i="2"/>
  <c r="I55" i="2" s="1"/>
  <c r="J54" i="2"/>
  <c r="H54" i="2"/>
  <c r="I54" i="2" s="1"/>
  <c r="J53" i="2"/>
  <c r="H53" i="2"/>
  <c r="I53" i="2" s="1"/>
  <c r="H52" i="2"/>
  <c r="I52" i="2" s="1"/>
  <c r="L52" i="2" s="1"/>
  <c r="J51" i="2"/>
  <c r="H51" i="2"/>
  <c r="I51" i="2" s="1"/>
  <c r="L51" i="2" s="1"/>
  <c r="H50" i="2"/>
  <c r="I50" i="2" s="1"/>
  <c r="L50" i="2" s="1"/>
  <c r="H49" i="2"/>
  <c r="I49" i="2"/>
  <c r="L49" i="2" s="1"/>
  <c r="X48" i="4" s="1"/>
  <c r="Y48" i="4" s="1"/>
  <c r="H48" i="2"/>
  <c r="I48" i="2" s="1"/>
  <c r="L48" i="2" s="1"/>
  <c r="H47" i="2"/>
  <c r="I47" i="2"/>
  <c r="L47" i="2"/>
  <c r="S46" i="4" s="1"/>
  <c r="H46" i="2"/>
  <c r="I46" i="2" s="1"/>
  <c r="L46" i="2" s="1"/>
  <c r="H45" i="2"/>
  <c r="I45" i="2"/>
  <c r="L45" i="2" s="1"/>
  <c r="J44" i="2"/>
  <c r="H44" i="2"/>
  <c r="I44" i="2"/>
  <c r="H43" i="2"/>
  <c r="I43" i="2"/>
  <c r="L43" i="2" s="1"/>
  <c r="X42" i="4" s="1"/>
  <c r="Y42" i="4" s="1"/>
  <c r="H42" i="2"/>
  <c r="I42" i="2" s="1"/>
  <c r="L42" i="2" s="1"/>
  <c r="H41" i="2"/>
  <c r="I41" i="2"/>
  <c r="L41" i="2" s="1"/>
  <c r="H40" i="2"/>
  <c r="I40" i="2"/>
  <c r="L40" i="2" s="1"/>
  <c r="H39" i="2"/>
  <c r="I39" i="2" s="1"/>
  <c r="L39" i="2" s="1"/>
  <c r="S38" i="4" s="1"/>
  <c r="H38" i="2"/>
  <c r="I38" i="2" s="1"/>
  <c r="L38" i="2" s="1"/>
  <c r="H37" i="2"/>
  <c r="I37" i="2" s="1"/>
  <c r="L37" i="2" s="1"/>
  <c r="J36" i="2"/>
  <c r="H36" i="2"/>
  <c r="I36" i="2" s="1"/>
  <c r="L36" i="2" s="1"/>
  <c r="H35" i="2"/>
  <c r="I35" i="2" s="1"/>
  <c r="L35" i="2" s="1"/>
  <c r="X34" i="4" s="1"/>
  <c r="Y34" i="4" s="1"/>
  <c r="H34" i="2"/>
  <c r="I34" i="2" s="1"/>
  <c r="L34" i="2" s="1"/>
  <c r="H33" i="2"/>
  <c r="I33" i="2" s="1"/>
  <c r="L33" i="2" s="1"/>
  <c r="H32" i="2"/>
  <c r="I32" i="2" s="1"/>
  <c r="L32" i="2" s="1"/>
  <c r="H31" i="2"/>
  <c r="I31" i="2"/>
  <c r="H30" i="2"/>
  <c r="I30" i="2" s="1"/>
  <c r="J29" i="2"/>
  <c r="H29" i="2"/>
  <c r="I29" i="2"/>
  <c r="L29" i="2" s="1"/>
  <c r="H28" i="2"/>
  <c r="I28" i="2" s="1"/>
  <c r="L28" i="2" s="1"/>
  <c r="H27" i="2"/>
  <c r="I27" i="2"/>
  <c r="L27" i="2" s="1"/>
  <c r="H26" i="2"/>
  <c r="I26" i="2" s="1"/>
  <c r="L26" i="2" s="1"/>
  <c r="N25" i="4" s="1"/>
  <c r="H25" i="2"/>
  <c r="I25" i="2" s="1"/>
  <c r="L25" i="2" s="1"/>
  <c r="J24" i="2"/>
  <c r="H24" i="2"/>
  <c r="I24" i="2" s="1"/>
  <c r="L24" i="2" s="1"/>
  <c r="J23" i="2"/>
  <c r="L23" i="2" s="1"/>
  <c r="W22" i="4" s="1"/>
  <c r="H23" i="2"/>
  <c r="I23" i="2" s="1"/>
  <c r="I22" i="2"/>
  <c r="L22" i="2" s="1"/>
  <c r="P21" i="4" s="1"/>
  <c r="J21" i="2"/>
  <c r="L21" i="2" s="1"/>
  <c r="H21" i="2"/>
  <c r="I21" i="2" s="1"/>
  <c r="H20" i="2"/>
  <c r="I20" i="2" s="1"/>
  <c r="L20" i="2" s="1"/>
  <c r="H19" i="2"/>
  <c r="I19" i="2" s="1"/>
  <c r="L19" i="2"/>
  <c r="I18" i="2"/>
  <c r="L18" i="2" s="1"/>
  <c r="H17" i="2"/>
  <c r="I17" i="2" s="1"/>
  <c r="L17" i="2" s="1"/>
  <c r="H16" i="2"/>
  <c r="I16" i="2"/>
  <c r="L16" i="2" s="1"/>
  <c r="J15" i="2"/>
  <c r="H15" i="2"/>
  <c r="I15" i="2"/>
  <c r="L15" i="2" s="1"/>
  <c r="T14" i="4" s="1"/>
  <c r="H14" i="2"/>
  <c r="I14" i="2" s="1"/>
  <c r="L14" i="2" s="1"/>
  <c r="H13" i="2"/>
  <c r="I13" i="2" s="1"/>
  <c r="L13" i="2" s="1"/>
  <c r="P12" i="4" s="1"/>
  <c r="H12" i="2"/>
  <c r="I12" i="2"/>
  <c r="L12" i="2" s="1"/>
  <c r="O11" i="4" s="1"/>
  <c r="H11" i="2"/>
  <c r="I11" i="2" s="1"/>
  <c r="L11" i="2" s="1"/>
  <c r="H10" i="2"/>
  <c r="I10" i="2" s="1"/>
  <c r="L10" i="2" s="1"/>
  <c r="J9" i="2"/>
  <c r="H9" i="2"/>
  <c r="I9" i="2" s="1"/>
  <c r="H8" i="2"/>
  <c r="I8" i="2"/>
  <c r="L8" i="2" s="1"/>
  <c r="H7" i="2"/>
  <c r="I7" i="2"/>
  <c r="L7" i="2"/>
  <c r="H6" i="2"/>
  <c r="I6" i="2" s="1"/>
  <c r="L6" i="2" s="1"/>
  <c r="J5" i="2"/>
  <c r="H5" i="2"/>
  <c r="I5" i="2" s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 s="1"/>
  <c r="H325" i="1"/>
  <c r="I325" i="1" s="1"/>
  <c r="L325" i="1" s="1"/>
  <c r="J324" i="1"/>
  <c r="H324" i="1"/>
  <c r="I324" i="1" s="1"/>
  <c r="J323" i="1"/>
  <c r="H323" i="1"/>
  <c r="I323" i="1"/>
  <c r="L323" i="1" s="1"/>
  <c r="I322" i="1"/>
  <c r="L322" i="1" s="1"/>
  <c r="J321" i="1"/>
  <c r="H321" i="1"/>
  <c r="I321" i="1"/>
  <c r="L321" i="1" s="1"/>
  <c r="H320" i="1"/>
  <c r="I320" i="1"/>
  <c r="L320" i="1" s="1"/>
  <c r="H319" i="1"/>
  <c r="I319" i="1" s="1"/>
  <c r="L319" i="1" s="1"/>
  <c r="J318" i="1"/>
  <c r="H318" i="1"/>
  <c r="I318" i="1" s="1"/>
  <c r="J317" i="1"/>
  <c r="H317" i="1"/>
  <c r="I317" i="1" s="1"/>
  <c r="J316" i="1"/>
  <c r="H316" i="1"/>
  <c r="I316" i="1" s="1"/>
  <c r="H315" i="1"/>
  <c r="I315" i="1" s="1"/>
  <c r="L315" i="1" s="1"/>
  <c r="H314" i="1"/>
  <c r="I314" i="1" s="1"/>
  <c r="L314" i="1" s="1"/>
  <c r="H313" i="1"/>
  <c r="I313" i="1" s="1"/>
  <c r="L313" i="1" s="1"/>
  <c r="H312" i="1"/>
  <c r="I312" i="1" s="1"/>
  <c r="L312" i="1" s="1"/>
  <c r="H311" i="1"/>
  <c r="H310" i="1"/>
  <c r="I310" i="1"/>
  <c r="L310" i="1" s="1"/>
  <c r="H309" i="1"/>
  <c r="I309" i="1" s="1"/>
  <c r="L309" i="1"/>
  <c r="J308" i="1"/>
  <c r="H308" i="1"/>
  <c r="I308" i="1" s="1"/>
  <c r="H307" i="1"/>
  <c r="I307" i="1"/>
  <c r="L307" i="1" s="1"/>
  <c r="H306" i="1"/>
  <c r="I306" i="1" s="1"/>
  <c r="L306" i="1" s="1"/>
  <c r="H305" i="1"/>
  <c r="I305" i="1" s="1"/>
  <c r="L305" i="1"/>
  <c r="H304" i="1"/>
  <c r="I304" i="1" s="1"/>
  <c r="L304" i="1" s="1"/>
  <c r="H303" i="1"/>
  <c r="I303" i="1" s="1"/>
  <c r="L303" i="1" s="1"/>
  <c r="H302" i="1"/>
  <c r="I302" i="1"/>
  <c r="L302" i="1" s="1"/>
  <c r="H301" i="1"/>
  <c r="I301" i="1" s="1"/>
  <c r="L301" i="1" s="1"/>
  <c r="J300" i="1"/>
  <c r="H300" i="1"/>
  <c r="I300" i="1" s="1"/>
  <c r="H299" i="1"/>
  <c r="I299" i="1" s="1"/>
  <c r="L299" i="1" s="1"/>
  <c r="H298" i="1"/>
  <c r="I298" i="1"/>
  <c r="L298" i="1"/>
  <c r="J297" i="1"/>
  <c r="H297" i="1"/>
  <c r="I297" i="1"/>
  <c r="L297" i="1" s="1"/>
  <c r="H296" i="1"/>
  <c r="I296" i="1" s="1"/>
  <c r="L296" i="1" s="1"/>
  <c r="J295" i="1"/>
  <c r="H295" i="1"/>
  <c r="I295" i="1" s="1"/>
  <c r="H294" i="1"/>
  <c r="I294" i="1"/>
  <c r="L294" i="1" s="1"/>
  <c r="H293" i="1"/>
  <c r="I293" i="1"/>
  <c r="L293" i="1"/>
  <c r="J292" i="1"/>
  <c r="H292" i="1"/>
  <c r="I292" i="1" s="1"/>
  <c r="J291" i="1"/>
  <c r="H291" i="1"/>
  <c r="I291" i="1" s="1"/>
  <c r="L291" i="1" s="1"/>
  <c r="H290" i="1"/>
  <c r="I290" i="1" s="1"/>
  <c r="L290" i="1" s="1"/>
  <c r="I289" i="1"/>
  <c r="L289" i="1" s="1"/>
  <c r="I288" i="1"/>
  <c r="L288" i="1" s="1"/>
  <c r="H287" i="1"/>
  <c r="I287" i="1" s="1"/>
  <c r="L287" i="1"/>
  <c r="J286" i="1"/>
  <c r="H286" i="1"/>
  <c r="I286" i="1" s="1"/>
  <c r="H285" i="1"/>
  <c r="I285" i="1"/>
  <c r="L285" i="1" s="1"/>
  <c r="J284" i="1"/>
  <c r="H284" i="1"/>
  <c r="I284" i="1" s="1"/>
  <c r="H283" i="1"/>
  <c r="I283" i="1" s="1"/>
  <c r="L283" i="1"/>
  <c r="H282" i="1"/>
  <c r="I282" i="1" s="1"/>
  <c r="L282" i="1" s="1"/>
  <c r="J281" i="1"/>
  <c r="H281" i="1"/>
  <c r="I281" i="1" s="1"/>
  <c r="J280" i="1"/>
  <c r="H280" i="1"/>
  <c r="I280" i="1" s="1"/>
  <c r="J279" i="1"/>
  <c r="L279" i="1" s="1"/>
  <c r="H279" i="1"/>
  <c r="J278" i="1"/>
  <c r="L278" i="1" s="1"/>
  <c r="H278" i="1"/>
  <c r="I278" i="1" s="1"/>
  <c r="H277" i="1"/>
  <c r="I277" i="1" s="1"/>
  <c r="L277" i="1" s="1"/>
  <c r="H276" i="1"/>
  <c r="I276" i="1" s="1"/>
  <c r="L276" i="1" s="1"/>
  <c r="H275" i="1"/>
  <c r="I275" i="1" s="1"/>
  <c r="L275" i="1" s="1"/>
  <c r="H274" i="1"/>
  <c r="I274" i="1" s="1"/>
  <c r="L274" i="1"/>
  <c r="H273" i="1"/>
  <c r="I273" i="1" s="1"/>
  <c r="L273" i="1" s="1"/>
  <c r="H272" i="1"/>
  <c r="I272" i="1" s="1"/>
  <c r="L272" i="1" s="1"/>
  <c r="H271" i="1"/>
  <c r="I271" i="1"/>
  <c r="L271" i="1"/>
  <c r="J270" i="1"/>
  <c r="H270" i="1"/>
  <c r="I270" i="1"/>
  <c r="L270" i="1" s="1"/>
  <c r="H269" i="1"/>
  <c r="I269" i="1" s="1"/>
  <c r="L269" i="1" s="1"/>
  <c r="L268" i="1"/>
  <c r="H268" i="1"/>
  <c r="H267" i="1"/>
  <c r="I267" i="1" s="1"/>
  <c r="L267" i="1"/>
  <c r="H266" i="1"/>
  <c r="I266" i="1" s="1"/>
  <c r="L266" i="1" s="1"/>
  <c r="H265" i="1"/>
  <c r="I265" i="1"/>
  <c r="L265" i="1" s="1"/>
  <c r="H264" i="1"/>
  <c r="I264" i="1" s="1"/>
  <c r="L264" i="1" s="1"/>
  <c r="H263" i="1"/>
  <c r="I263" i="1" s="1"/>
  <c r="L263" i="1" s="1"/>
  <c r="H262" i="1"/>
  <c r="I262" i="1" s="1"/>
  <c r="L262" i="1" s="1"/>
  <c r="H261" i="1"/>
  <c r="I261" i="1"/>
  <c r="L261" i="1" s="1"/>
  <c r="H260" i="1"/>
  <c r="I260" i="1" s="1"/>
  <c r="L260" i="1" s="1"/>
  <c r="H259" i="1"/>
  <c r="I259" i="1" s="1"/>
  <c r="L259" i="1"/>
  <c r="H258" i="1"/>
  <c r="I258" i="1" s="1"/>
  <c r="L258" i="1" s="1"/>
  <c r="J257" i="1"/>
  <c r="H257" i="1"/>
  <c r="I257" i="1" s="1"/>
  <c r="L257" i="1" s="1"/>
  <c r="H256" i="1"/>
  <c r="I256" i="1" s="1"/>
  <c r="L256" i="1" s="1"/>
  <c r="H255" i="1"/>
  <c r="I255" i="1" s="1"/>
  <c r="L255" i="1" s="1"/>
  <c r="H254" i="1"/>
  <c r="I254" i="1" s="1"/>
  <c r="L254" i="1" s="1"/>
  <c r="H253" i="1"/>
  <c r="I253" i="1"/>
  <c r="L253" i="1" s="1"/>
  <c r="H252" i="1"/>
  <c r="I252" i="1" s="1"/>
  <c r="L252" i="1" s="1"/>
  <c r="H251" i="1"/>
  <c r="I251" i="1"/>
  <c r="L251" i="1" s="1"/>
  <c r="J250" i="1"/>
  <c r="H250" i="1"/>
  <c r="I250" i="1" s="1"/>
  <c r="L250" i="1" s="1"/>
  <c r="H249" i="1"/>
  <c r="I249" i="1" s="1"/>
  <c r="L249" i="1" s="1"/>
  <c r="J248" i="1"/>
  <c r="H248" i="1"/>
  <c r="I248" i="1"/>
  <c r="L248" i="1" s="1"/>
  <c r="H247" i="1"/>
  <c r="I247" i="1" s="1"/>
  <c r="L247" i="1" s="1"/>
  <c r="H246" i="1"/>
  <c r="I246" i="1" s="1"/>
  <c r="L246" i="1" s="1"/>
  <c r="H245" i="1"/>
  <c r="I245" i="1" s="1"/>
  <c r="L245" i="1" s="1"/>
  <c r="H244" i="1"/>
  <c r="I244" i="1" s="1"/>
  <c r="L244" i="1" s="1"/>
  <c r="H243" i="1"/>
  <c r="I243" i="1" s="1"/>
  <c r="L243" i="1"/>
  <c r="H242" i="1"/>
  <c r="I242" i="1" s="1"/>
  <c r="L242" i="1" s="1"/>
  <c r="J241" i="1"/>
  <c r="H241" i="1"/>
  <c r="I241" i="1" s="1"/>
  <c r="J240" i="1"/>
  <c r="H240" i="1"/>
  <c r="I240" i="1" s="1"/>
  <c r="H239" i="1"/>
  <c r="I239" i="1" s="1"/>
  <c r="L239" i="1" s="1"/>
  <c r="J238" i="1"/>
  <c r="H238" i="1"/>
  <c r="I238" i="1" s="1"/>
  <c r="L238" i="1" s="1"/>
  <c r="J237" i="1"/>
  <c r="H237" i="1"/>
  <c r="I237" i="1" s="1"/>
  <c r="H236" i="1"/>
  <c r="I236" i="1"/>
  <c r="L236" i="1" s="1"/>
  <c r="J235" i="1"/>
  <c r="H235" i="1"/>
  <c r="I235" i="1"/>
  <c r="L235" i="1" s="1"/>
  <c r="J234" i="1"/>
  <c r="H234" i="1"/>
  <c r="I234" i="1" s="1"/>
  <c r="H233" i="1"/>
  <c r="I233" i="1"/>
  <c r="L233" i="1" s="1"/>
  <c r="H232" i="1"/>
  <c r="I232" i="1" s="1"/>
  <c r="L232" i="1" s="1"/>
  <c r="H231" i="1"/>
  <c r="I231" i="1" s="1"/>
  <c r="L231" i="1" s="1"/>
  <c r="H230" i="1"/>
  <c r="I230" i="1" s="1"/>
  <c r="L230" i="1" s="1"/>
  <c r="L229" i="1"/>
  <c r="H229" i="1"/>
  <c r="J228" i="1"/>
  <c r="L228" i="1" s="1"/>
  <c r="H228" i="1"/>
  <c r="J227" i="1"/>
  <c r="H227" i="1"/>
  <c r="I227" i="1" s="1"/>
  <c r="H226" i="1"/>
  <c r="I226" i="1" s="1"/>
  <c r="L226" i="1" s="1"/>
  <c r="I225" i="1"/>
  <c r="L225" i="1" s="1"/>
  <c r="H224" i="1"/>
  <c r="I224" i="1" s="1"/>
  <c r="L224" i="1" s="1"/>
  <c r="J223" i="1"/>
  <c r="H223" i="1"/>
  <c r="I223" i="1" s="1"/>
  <c r="H222" i="1"/>
  <c r="I222" i="1" s="1"/>
  <c r="L222" i="1" s="1"/>
  <c r="H221" i="1"/>
  <c r="I221" i="1"/>
  <c r="L221" i="1" s="1"/>
  <c r="H220" i="1"/>
  <c r="I220" i="1" s="1"/>
  <c r="L220" i="1" s="1"/>
  <c r="H219" i="1"/>
  <c r="I219" i="1" s="1"/>
  <c r="L219" i="1" s="1"/>
  <c r="H218" i="1"/>
  <c r="I218" i="1" s="1"/>
  <c r="L218" i="1" s="1"/>
  <c r="H217" i="1"/>
  <c r="I217" i="1" s="1"/>
  <c r="L217" i="1" s="1"/>
  <c r="H216" i="1"/>
  <c r="I216" i="1" s="1"/>
  <c r="L216" i="1" s="1"/>
  <c r="J215" i="1"/>
  <c r="H215" i="1"/>
  <c r="I215" i="1" s="1"/>
  <c r="L215" i="1" s="1"/>
  <c r="I214" i="1"/>
  <c r="L214" i="1" s="1"/>
  <c r="H213" i="1"/>
  <c r="I213" i="1" s="1"/>
  <c r="L213" i="1" s="1"/>
  <c r="H212" i="1"/>
  <c r="I212" i="1" s="1"/>
  <c r="L212" i="1" s="1"/>
  <c r="H211" i="1"/>
  <c r="I211" i="1"/>
  <c r="L211" i="1" s="1"/>
  <c r="H210" i="1"/>
  <c r="I210" i="1" s="1"/>
  <c r="L210" i="1"/>
  <c r="J209" i="1"/>
  <c r="H209" i="1"/>
  <c r="I209" i="1" s="1"/>
  <c r="H208" i="1"/>
  <c r="I208" i="1"/>
  <c r="L208" i="1" s="1"/>
  <c r="J207" i="1"/>
  <c r="H207" i="1"/>
  <c r="I207" i="1" s="1"/>
  <c r="I206" i="1"/>
  <c r="L206" i="1" s="1"/>
  <c r="I205" i="1"/>
  <c r="L205" i="1" s="1"/>
  <c r="H204" i="1"/>
  <c r="I204" i="1" s="1"/>
  <c r="L204" i="1" s="1"/>
  <c r="H203" i="1"/>
  <c r="I203" i="1" s="1"/>
  <c r="L203" i="1" s="1"/>
  <c r="H202" i="1"/>
  <c r="I202" i="1" s="1"/>
  <c r="L202" i="1" s="1"/>
  <c r="J201" i="1"/>
  <c r="H201" i="1"/>
  <c r="I201" i="1" s="1"/>
  <c r="J200" i="1"/>
  <c r="H200" i="1"/>
  <c r="I200" i="1" s="1"/>
  <c r="L200" i="1" s="1"/>
  <c r="J199" i="1"/>
  <c r="H199" i="1"/>
  <c r="I199" i="1" s="1"/>
  <c r="H198" i="1"/>
  <c r="I198" i="1" s="1"/>
  <c r="L198" i="1" s="1"/>
  <c r="H197" i="1"/>
  <c r="I197" i="1"/>
  <c r="L197" i="1" s="1"/>
  <c r="H196" i="1"/>
  <c r="I196" i="1" s="1"/>
  <c r="L196" i="1" s="1"/>
  <c r="H195" i="1"/>
  <c r="I195" i="1" s="1"/>
  <c r="L195" i="1" s="1"/>
  <c r="H194" i="1"/>
  <c r="I194" i="1" s="1"/>
  <c r="L194" i="1" s="1"/>
  <c r="H193" i="1"/>
  <c r="I193" i="1" s="1"/>
  <c r="L193" i="1"/>
  <c r="H192" i="1"/>
  <c r="I192" i="1" s="1"/>
  <c r="L192" i="1" s="1"/>
  <c r="H191" i="1"/>
  <c r="I191" i="1" s="1"/>
  <c r="L191" i="1" s="1"/>
  <c r="H190" i="1"/>
  <c r="I190" i="1" s="1"/>
  <c r="L190" i="1" s="1"/>
  <c r="H189" i="1"/>
  <c r="I189" i="1" s="1"/>
  <c r="L189" i="1" s="1"/>
  <c r="H188" i="1"/>
  <c r="I188" i="1" s="1"/>
  <c r="L188" i="1" s="1"/>
  <c r="H186" i="1"/>
  <c r="I186" i="1" s="1"/>
  <c r="L186" i="1" s="1"/>
  <c r="H185" i="1"/>
  <c r="I185" i="1" s="1"/>
  <c r="L185" i="1" s="1"/>
  <c r="I184" i="1"/>
  <c r="L184" i="1"/>
  <c r="H183" i="1"/>
  <c r="I183" i="1" s="1"/>
  <c r="L183" i="1" s="1"/>
  <c r="H182" i="1"/>
  <c r="I182" i="1" s="1"/>
  <c r="L182" i="1" s="1"/>
  <c r="H181" i="1"/>
  <c r="I181" i="1"/>
  <c r="L181" i="1"/>
  <c r="J180" i="1"/>
  <c r="H180" i="1"/>
  <c r="I180" i="1"/>
  <c r="L180" i="1" s="1"/>
  <c r="H179" i="1"/>
  <c r="I179" i="1" s="1"/>
  <c r="L179" i="1" s="1"/>
  <c r="H178" i="1"/>
  <c r="I178" i="1" s="1"/>
  <c r="L178" i="1" s="1"/>
  <c r="H177" i="1"/>
  <c r="I177" i="1" s="1"/>
  <c r="L177" i="1" s="1"/>
  <c r="H176" i="1"/>
  <c r="I176" i="1" s="1"/>
  <c r="L176" i="1"/>
  <c r="H175" i="1"/>
  <c r="I175" i="1" s="1"/>
  <c r="L175" i="1" s="1"/>
  <c r="H174" i="1"/>
  <c r="I174" i="1" s="1"/>
  <c r="L174" i="1" s="1"/>
  <c r="H173" i="1"/>
  <c r="I173" i="1"/>
  <c r="L173" i="1" s="1"/>
  <c r="H172" i="1"/>
  <c r="I172" i="1"/>
  <c r="L172" i="1"/>
  <c r="H171" i="1"/>
  <c r="I171" i="1" s="1"/>
  <c r="L171" i="1" s="1"/>
  <c r="H170" i="1"/>
  <c r="I170" i="1"/>
  <c r="L170" i="1" s="1"/>
  <c r="H169" i="1"/>
  <c r="I169" i="1" s="1"/>
  <c r="L169" i="1" s="1"/>
  <c r="H168" i="1"/>
  <c r="I168" i="1" s="1"/>
  <c r="L168" i="1" s="1"/>
  <c r="H167" i="1"/>
  <c r="I167" i="1" s="1"/>
  <c r="L167" i="1" s="1"/>
  <c r="H166" i="1"/>
  <c r="I166" i="1" s="1"/>
  <c r="L166" i="1" s="1"/>
  <c r="J165" i="1"/>
  <c r="H165" i="1"/>
  <c r="I165" i="1" s="1"/>
  <c r="L165" i="1" s="1"/>
  <c r="H164" i="1"/>
  <c r="I164" i="1" s="1"/>
  <c r="L164" i="1" s="1"/>
  <c r="J163" i="1"/>
  <c r="H163" i="1"/>
  <c r="I163" i="1" s="1"/>
  <c r="L163" i="1" s="1"/>
  <c r="H162" i="1"/>
  <c r="I162" i="1" s="1"/>
  <c r="L162" i="1" s="1"/>
  <c r="H161" i="1"/>
  <c r="I161" i="1" s="1"/>
  <c r="L161" i="1"/>
  <c r="J160" i="1"/>
  <c r="H160" i="1"/>
  <c r="I160" i="1" s="1"/>
  <c r="J159" i="1"/>
  <c r="H159" i="1"/>
  <c r="I159" i="1" s="1"/>
  <c r="L159" i="1" s="1"/>
  <c r="J158" i="1"/>
  <c r="H158" i="1"/>
  <c r="I158" i="1" s="1"/>
  <c r="L158" i="1" s="1"/>
  <c r="J157" i="1"/>
  <c r="H157" i="1"/>
  <c r="I157" i="1" s="1"/>
  <c r="J156" i="1"/>
  <c r="H156" i="1"/>
  <c r="I156" i="1" s="1"/>
  <c r="H155" i="1"/>
  <c r="I155" i="1" s="1"/>
  <c r="L155" i="1" s="1"/>
  <c r="H154" i="1"/>
  <c r="I154" i="1" s="1"/>
  <c r="L154" i="1" s="1"/>
  <c r="H153" i="1"/>
  <c r="I153" i="1" s="1"/>
  <c r="L153" i="1" s="1"/>
  <c r="J152" i="1"/>
  <c r="H152" i="1"/>
  <c r="I152" i="1" s="1"/>
  <c r="H151" i="1"/>
  <c r="I151" i="1" s="1"/>
  <c r="L151" i="1" s="1"/>
  <c r="J150" i="1"/>
  <c r="L150" i="1" s="1"/>
  <c r="H150" i="1"/>
  <c r="I150" i="1" s="1"/>
  <c r="J149" i="1"/>
  <c r="H149" i="1"/>
  <c r="I149" i="1" s="1"/>
  <c r="H148" i="1"/>
  <c r="I148" i="1" s="1"/>
  <c r="L148" i="1" s="1"/>
  <c r="J147" i="1"/>
  <c r="L147" i="1" s="1"/>
  <c r="H147" i="1"/>
  <c r="I147" i="1" s="1"/>
  <c r="H146" i="1"/>
  <c r="I146" i="1" s="1"/>
  <c r="L146" i="1" s="1"/>
  <c r="H145" i="1"/>
  <c r="I145" i="1" s="1"/>
  <c r="L145" i="1" s="1"/>
  <c r="H144" i="1"/>
  <c r="I144" i="1" s="1"/>
  <c r="L144" i="1"/>
  <c r="H143" i="1"/>
  <c r="I143" i="1" s="1"/>
  <c r="L143" i="1" s="1"/>
  <c r="H142" i="1"/>
  <c r="I142" i="1" s="1"/>
  <c r="L142" i="1" s="1"/>
  <c r="J141" i="1"/>
  <c r="H141" i="1"/>
  <c r="I141" i="1" s="1"/>
  <c r="H140" i="1"/>
  <c r="I140" i="1" s="1"/>
  <c r="L140" i="1" s="1"/>
  <c r="J139" i="1"/>
  <c r="H139" i="1"/>
  <c r="I139" i="1" s="1"/>
  <c r="H138" i="1"/>
  <c r="I138" i="1" s="1"/>
  <c r="L138" i="1" s="1"/>
  <c r="J137" i="1"/>
  <c r="H137" i="1"/>
  <c r="I137" i="1" s="1"/>
  <c r="H136" i="1"/>
  <c r="I136" i="1"/>
  <c r="L136" i="1" s="1"/>
  <c r="H135" i="1"/>
  <c r="I135" i="1" s="1"/>
  <c r="L135" i="1" s="1"/>
  <c r="H134" i="1"/>
  <c r="I134" i="1" s="1"/>
  <c r="L134" i="1" s="1"/>
  <c r="I133" i="1"/>
  <c r="J132" i="1"/>
  <c r="H132" i="1"/>
  <c r="I132" i="1" s="1"/>
  <c r="H131" i="1"/>
  <c r="I131" i="1"/>
  <c r="L131" i="1" s="1"/>
  <c r="H130" i="1"/>
  <c r="I130" i="1" s="1"/>
  <c r="L130" i="1" s="1"/>
  <c r="J129" i="1"/>
  <c r="H129" i="1"/>
  <c r="I129" i="1" s="1"/>
  <c r="H128" i="1"/>
  <c r="I128" i="1" s="1"/>
  <c r="L128" i="1" s="1"/>
  <c r="H127" i="1"/>
  <c r="I127" i="1" s="1"/>
  <c r="L127" i="1" s="1"/>
  <c r="J126" i="1"/>
  <c r="H126" i="1"/>
  <c r="I126" i="1"/>
  <c r="L126" i="1" s="1"/>
  <c r="J125" i="1"/>
  <c r="H125" i="1"/>
  <c r="I125" i="1" s="1"/>
  <c r="H124" i="1"/>
  <c r="I124" i="1" s="1"/>
  <c r="L124" i="1" s="1"/>
  <c r="H123" i="1"/>
  <c r="I123" i="1" s="1"/>
  <c r="L123" i="1" s="1"/>
  <c r="H122" i="1"/>
  <c r="I122" i="1" s="1"/>
  <c r="L122" i="1" s="1"/>
  <c r="H121" i="1"/>
  <c r="I121" i="1" s="1"/>
  <c r="L121" i="1" s="1"/>
  <c r="I120" i="1"/>
  <c r="L120" i="1" s="1"/>
  <c r="J119" i="1"/>
  <c r="H119" i="1"/>
  <c r="I119" i="1" s="1"/>
  <c r="H118" i="1"/>
  <c r="I118" i="1" s="1"/>
  <c r="L118" i="1" s="1"/>
  <c r="H117" i="1"/>
  <c r="I117" i="1" s="1"/>
  <c r="L117" i="1" s="1"/>
  <c r="H116" i="1"/>
  <c r="I116" i="1" s="1"/>
  <c r="L116" i="1" s="1"/>
  <c r="H115" i="1"/>
  <c r="I115" i="1"/>
  <c r="L115" i="1" s="1"/>
  <c r="J114" i="1"/>
  <c r="H114" i="1"/>
  <c r="I114" i="1" s="1"/>
  <c r="L114" i="1" s="1"/>
  <c r="J113" i="1"/>
  <c r="H113" i="1"/>
  <c r="I113" i="1"/>
  <c r="H112" i="1"/>
  <c r="I112" i="1" s="1"/>
  <c r="L112" i="1" s="1"/>
  <c r="H111" i="1"/>
  <c r="I111" i="1"/>
  <c r="L111" i="1" s="1"/>
  <c r="J110" i="1"/>
  <c r="H110" i="1"/>
  <c r="I110" i="1" s="1"/>
  <c r="H109" i="1"/>
  <c r="I109" i="1" s="1"/>
  <c r="L109" i="1" s="1"/>
  <c r="J108" i="1"/>
  <c r="H108" i="1"/>
  <c r="I108" i="1" s="1"/>
  <c r="H107" i="1"/>
  <c r="I107" i="1"/>
  <c r="L107" i="1"/>
  <c r="H106" i="1"/>
  <c r="I106" i="1" s="1"/>
  <c r="L106" i="1" s="1"/>
  <c r="H105" i="1"/>
  <c r="I105" i="1" s="1"/>
  <c r="L105" i="1" s="1"/>
  <c r="H104" i="1"/>
  <c r="I104" i="1" s="1"/>
  <c r="L104" i="1" s="1"/>
  <c r="H103" i="1"/>
  <c r="I103" i="1" s="1"/>
  <c r="L103" i="1" s="1"/>
  <c r="H102" i="1"/>
  <c r="I102" i="1"/>
  <c r="L102" i="1" s="1"/>
  <c r="J101" i="1"/>
  <c r="H101" i="1"/>
  <c r="I101" i="1" s="1"/>
  <c r="J100" i="1"/>
  <c r="L100" i="1" s="1"/>
  <c r="H100" i="1"/>
  <c r="I100" i="1" s="1"/>
  <c r="H99" i="1"/>
  <c r="I99" i="1" s="1"/>
  <c r="L99" i="1" s="1"/>
  <c r="J98" i="1"/>
  <c r="H98" i="1"/>
  <c r="I98" i="1" s="1"/>
  <c r="L98" i="1" s="1"/>
  <c r="H97" i="1"/>
  <c r="I97" i="1" s="1"/>
  <c r="L97" i="1" s="1"/>
  <c r="H96" i="1"/>
  <c r="I96" i="1"/>
  <c r="L96" i="1" s="1"/>
  <c r="H95" i="1"/>
  <c r="I95" i="1" s="1"/>
  <c r="L95" i="1" s="1"/>
  <c r="H94" i="1"/>
  <c r="I94" i="1" s="1"/>
  <c r="L94" i="1" s="1"/>
  <c r="J93" i="1"/>
  <c r="H93" i="1"/>
  <c r="I93" i="1" s="1"/>
  <c r="L93" i="1" s="1"/>
  <c r="H92" i="1"/>
  <c r="I92" i="1" s="1"/>
  <c r="L92" i="1" s="1"/>
  <c r="I91" i="1"/>
  <c r="L91" i="1"/>
  <c r="I90" i="1"/>
  <c r="L90" i="1" s="1"/>
  <c r="J89" i="1"/>
  <c r="H89" i="1"/>
  <c r="I89" i="1"/>
  <c r="L89" i="1" s="1"/>
  <c r="J88" i="1"/>
  <c r="H88" i="1"/>
  <c r="I88" i="1" s="1"/>
  <c r="J87" i="1"/>
  <c r="H87" i="1"/>
  <c r="I87" i="1" s="1"/>
  <c r="L87" i="1" s="1"/>
  <c r="J86" i="1"/>
  <c r="H86" i="1"/>
  <c r="I86" i="1" s="1"/>
  <c r="L86" i="1" s="1"/>
  <c r="H85" i="1"/>
  <c r="I85" i="1" s="1"/>
  <c r="L85" i="1" s="1"/>
  <c r="J84" i="1"/>
  <c r="H84" i="1"/>
  <c r="I84" i="1" s="1"/>
  <c r="L84" i="1" s="1"/>
  <c r="J83" i="1"/>
  <c r="H83" i="1"/>
  <c r="I83" i="1"/>
  <c r="J82" i="1"/>
  <c r="H82" i="1"/>
  <c r="I82" i="1" s="1"/>
  <c r="H81" i="1"/>
  <c r="I81" i="1"/>
  <c r="L81" i="1" s="1"/>
  <c r="H80" i="1"/>
  <c r="I80" i="1" s="1"/>
  <c r="L80" i="1" s="1"/>
  <c r="H79" i="1"/>
  <c r="I79" i="1" s="1"/>
  <c r="L79" i="1" s="1"/>
  <c r="H78" i="1"/>
  <c r="I78" i="1" s="1"/>
  <c r="L78" i="1" s="1"/>
  <c r="J77" i="1"/>
  <c r="H77" i="1"/>
  <c r="I77" i="1" s="1"/>
  <c r="H76" i="1"/>
  <c r="I76" i="1" s="1"/>
  <c r="L76" i="1" s="1"/>
  <c r="L75" i="1"/>
  <c r="H74" i="1"/>
  <c r="I74" i="1" s="1"/>
  <c r="L74" i="1" s="1"/>
  <c r="J73" i="1"/>
  <c r="H73" i="1"/>
  <c r="I73" i="1" s="1"/>
  <c r="J72" i="1"/>
  <c r="H72" i="1"/>
  <c r="I72" i="1" s="1"/>
  <c r="H71" i="1"/>
  <c r="I71" i="1"/>
  <c r="L71" i="1"/>
  <c r="J70" i="1"/>
  <c r="H70" i="1"/>
  <c r="I70" i="1"/>
  <c r="L70" i="1" s="1"/>
  <c r="J69" i="1"/>
  <c r="H69" i="1"/>
  <c r="I69" i="1" s="1"/>
  <c r="J68" i="1"/>
  <c r="H68" i="1"/>
  <c r="I68" i="1" s="1"/>
  <c r="J67" i="1"/>
  <c r="H67" i="1"/>
  <c r="I67" i="1" s="1"/>
  <c r="J66" i="1"/>
  <c r="H66" i="1"/>
  <c r="I66" i="1"/>
  <c r="L66" i="1" s="1"/>
  <c r="H65" i="1"/>
  <c r="I65" i="1" s="1"/>
  <c r="L65" i="1" s="1"/>
  <c r="H64" i="1"/>
  <c r="I64" i="1"/>
  <c r="L64" i="1" s="1"/>
  <c r="J63" i="1"/>
  <c r="H63" i="1"/>
  <c r="I63" i="1" s="1"/>
  <c r="J62" i="1"/>
  <c r="H62" i="1"/>
  <c r="I62" i="1"/>
  <c r="L62" i="1" s="1"/>
  <c r="J61" i="1"/>
  <c r="H61" i="1"/>
  <c r="I61" i="1"/>
  <c r="J60" i="1"/>
  <c r="L60" i="1" s="1"/>
  <c r="H60" i="1"/>
  <c r="I60" i="1" s="1"/>
  <c r="J59" i="1"/>
  <c r="H59" i="1"/>
  <c r="I59" i="1"/>
  <c r="L59" i="1" s="1"/>
  <c r="H58" i="1"/>
  <c r="I58" i="1" s="1"/>
  <c r="L58" i="1" s="1"/>
  <c r="J57" i="1"/>
  <c r="H57" i="1"/>
  <c r="I57" i="1" s="1"/>
  <c r="J56" i="1"/>
  <c r="H56" i="1"/>
  <c r="I56" i="1" s="1"/>
  <c r="J55" i="1"/>
  <c r="H55" i="1"/>
  <c r="I55" i="1" s="1"/>
  <c r="J54" i="1"/>
  <c r="H54" i="1"/>
  <c r="I54" i="1"/>
  <c r="L54" i="1" s="1"/>
  <c r="J53" i="1"/>
  <c r="H53" i="1"/>
  <c r="I53" i="1" s="1"/>
  <c r="L53" i="1"/>
  <c r="H52" i="1"/>
  <c r="I52" i="1" s="1"/>
  <c r="L52" i="1" s="1"/>
  <c r="J51" i="1"/>
  <c r="H51" i="1"/>
  <c r="I51" i="1" s="1"/>
  <c r="H50" i="1"/>
  <c r="I50" i="1" s="1"/>
  <c r="L50" i="1" s="1"/>
  <c r="H49" i="1"/>
  <c r="I49" i="1" s="1"/>
  <c r="L49" i="1" s="1"/>
  <c r="H48" i="1"/>
  <c r="I48" i="1" s="1"/>
  <c r="L48" i="1"/>
  <c r="H47" i="1"/>
  <c r="I47" i="1" s="1"/>
  <c r="L47" i="1" s="1"/>
  <c r="H46" i="1"/>
  <c r="I46" i="1" s="1"/>
  <c r="L46" i="1" s="1"/>
  <c r="H45" i="1"/>
  <c r="I45" i="1"/>
  <c r="L45" i="1" s="1"/>
  <c r="J44" i="1"/>
  <c r="H44" i="1"/>
  <c r="I44" i="1"/>
  <c r="L44" i="1" s="1"/>
  <c r="H43" i="1"/>
  <c r="I43" i="1" s="1"/>
  <c r="L43" i="1" s="1"/>
  <c r="H42" i="1"/>
  <c r="I42" i="1" s="1"/>
  <c r="L42" i="1" s="1"/>
  <c r="H41" i="1"/>
  <c r="I41" i="1" s="1"/>
  <c r="L41" i="1" s="1"/>
  <c r="H40" i="1"/>
  <c r="I40" i="1" s="1"/>
  <c r="L40" i="1" s="1"/>
  <c r="H39" i="1"/>
  <c r="I39" i="1" s="1"/>
  <c r="L39" i="1" s="1"/>
  <c r="H38" i="1"/>
  <c r="I38" i="1" s="1"/>
  <c r="L38" i="1" s="1"/>
  <c r="H37" i="1"/>
  <c r="I37" i="1"/>
  <c r="L37" i="1" s="1"/>
  <c r="J36" i="1"/>
  <c r="H36" i="1"/>
  <c r="I36" i="1" s="1"/>
  <c r="H35" i="1"/>
  <c r="I35" i="1"/>
  <c r="L35" i="1" s="1"/>
  <c r="H34" i="1"/>
  <c r="I34" i="1" s="1"/>
  <c r="L34" i="1" s="1"/>
  <c r="H33" i="1"/>
  <c r="I33" i="1" s="1"/>
  <c r="L33" i="1" s="1"/>
  <c r="H32" i="1"/>
  <c r="I32" i="1" s="1"/>
  <c r="L32" i="1"/>
  <c r="H31" i="1"/>
  <c r="I31" i="1" s="1"/>
  <c r="H30" i="1"/>
  <c r="I30" i="1"/>
  <c r="J29" i="1"/>
  <c r="H29" i="1"/>
  <c r="I29" i="1" s="1"/>
  <c r="H28" i="1"/>
  <c r="I28" i="1" s="1"/>
  <c r="L28" i="1" s="1"/>
  <c r="H27" i="1"/>
  <c r="I27" i="1" s="1"/>
  <c r="L27" i="1" s="1"/>
  <c r="H26" i="1"/>
  <c r="I26" i="1"/>
  <c r="L26" i="1" s="1"/>
  <c r="H25" i="1"/>
  <c r="I25" i="1" s="1"/>
  <c r="L25" i="1"/>
  <c r="J24" i="1"/>
  <c r="L24" i="1" s="1"/>
  <c r="H24" i="1"/>
  <c r="I24" i="1" s="1"/>
  <c r="J23" i="1"/>
  <c r="H23" i="1"/>
  <c r="I23" i="1" s="1"/>
  <c r="L23" i="1" s="1"/>
  <c r="I22" i="1"/>
  <c r="L22" i="1" s="1"/>
  <c r="J21" i="1"/>
  <c r="H21" i="1"/>
  <c r="I21" i="1" s="1"/>
  <c r="L21" i="1" s="1"/>
  <c r="H20" i="1"/>
  <c r="I20" i="1"/>
  <c r="L20" i="1" s="1"/>
  <c r="H19" i="1"/>
  <c r="I19" i="1" s="1"/>
  <c r="L19" i="1" s="1"/>
  <c r="I18" i="1"/>
  <c r="L18" i="1"/>
  <c r="H17" i="1"/>
  <c r="I17" i="1" s="1"/>
  <c r="L17" i="1" s="1"/>
  <c r="H16" i="1"/>
  <c r="I16" i="1" s="1"/>
  <c r="L16" i="1"/>
  <c r="J15" i="1"/>
  <c r="H15" i="1"/>
  <c r="I15" i="1" s="1"/>
  <c r="H14" i="1"/>
  <c r="I14" i="1" s="1"/>
  <c r="L14" i="1" s="1"/>
  <c r="H13" i="1"/>
  <c r="I13" i="1" s="1"/>
  <c r="L13" i="1" s="1"/>
  <c r="H12" i="1"/>
  <c r="I12" i="1" s="1"/>
  <c r="L12" i="1" s="1"/>
  <c r="H11" i="1"/>
  <c r="I11" i="1"/>
  <c r="L11" i="1" s="1"/>
  <c r="H10" i="1"/>
  <c r="I10" i="1" s="1"/>
  <c r="L10" i="1" s="1"/>
  <c r="J9" i="1"/>
  <c r="L9" i="1" s="1"/>
  <c r="H9" i="1"/>
  <c r="I9" i="1" s="1"/>
  <c r="H8" i="1"/>
  <c r="I8" i="1" s="1"/>
  <c r="L8" i="1" s="1"/>
  <c r="H7" i="1"/>
  <c r="I7" i="1" s="1"/>
  <c r="L7" i="1" s="1"/>
  <c r="H6" i="1"/>
  <c r="I6" i="1"/>
  <c r="L6" i="1"/>
  <c r="J5" i="1"/>
  <c r="H5" i="1"/>
  <c r="I5" i="1"/>
  <c r="L5" i="1" s="1"/>
  <c r="L199" i="1"/>
  <c r="L119" i="1"/>
  <c r="L227" i="1"/>
  <c r="L238" i="2"/>
  <c r="W237" i="4" s="1"/>
  <c r="P316" i="4"/>
  <c r="L55" i="2"/>
  <c r="L57" i="2"/>
  <c r="U56" i="4" s="1"/>
  <c r="L61" i="1"/>
  <c r="L152" i="1"/>
  <c r="U60" i="4"/>
  <c r="Y61" i="2"/>
  <c r="N169" i="4"/>
  <c r="X169" i="4"/>
  <c r="Y169" i="4" s="1"/>
  <c r="M169" i="4"/>
  <c r="S217" i="4"/>
  <c r="X255" i="4"/>
  <c r="Y255" i="4" s="1"/>
  <c r="U255" i="4"/>
  <c r="N255" i="4"/>
  <c r="O255" i="4"/>
  <c r="Y256" i="2"/>
  <c r="R289" i="4"/>
  <c r="V289" i="4"/>
  <c r="Y313" i="2"/>
  <c r="P129" i="4"/>
  <c r="V204" i="4"/>
  <c r="O204" i="4"/>
  <c r="M204" i="4"/>
  <c r="X204" i="4"/>
  <c r="Y204" i="4" s="1"/>
  <c r="S218" i="4"/>
  <c r="W218" i="4"/>
  <c r="P238" i="4"/>
  <c r="T238" i="4"/>
  <c r="V238" i="4"/>
  <c r="Y239" i="2"/>
  <c r="P240" i="4"/>
  <c r="T240" i="4"/>
  <c r="X240" i="4"/>
  <c r="Y240" i="4" s="1"/>
  <c r="M240" i="4"/>
  <c r="Q240" i="4"/>
  <c r="U240" i="4"/>
  <c r="N240" i="4"/>
  <c r="R240" i="4"/>
  <c r="V240" i="4"/>
  <c r="S240" i="4"/>
  <c r="W240" i="4"/>
  <c r="O240" i="4"/>
  <c r="U252" i="4"/>
  <c r="O252" i="4"/>
  <c r="P295" i="4"/>
  <c r="T295" i="4"/>
  <c r="M295" i="4"/>
  <c r="R295" i="4"/>
  <c r="V295" i="4"/>
  <c r="S295" i="4"/>
  <c r="U303" i="4"/>
  <c r="O303" i="4"/>
  <c r="N225" i="4"/>
  <c r="O225" i="4"/>
  <c r="X225" i="4"/>
  <c r="Y225" i="4" s="1"/>
  <c r="M225" i="4"/>
  <c r="T297" i="4"/>
  <c r="X297" i="4"/>
  <c r="Y297" i="4" s="1"/>
  <c r="Q297" i="4"/>
  <c r="V297" i="4"/>
  <c r="S297" i="4"/>
  <c r="O297" i="4"/>
  <c r="X6" i="4"/>
  <c r="Y6" i="4" s="1"/>
  <c r="U6" i="4"/>
  <c r="V24" i="4"/>
  <c r="P51" i="4"/>
  <c r="N57" i="4"/>
  <c r="N130" i="4"/>
  <c r="X130" i="4"/>
  <c r="Y130" i="4" s="1"/>
  <c r="S130" i="4"/>
  <c r="R144" i="4"/>
  <c r="O144" i="4"/>
  <c r="N165" i="4"/>
  <c r="O165" i="4"/>
  <c r="T165" i="4"/>
  <c r="X165" i="4"/>
  <c r="Y165" i="4" s="1"/>
  <c r="U165" i="4"/>
  <c r="M165" i="4"/>
  <c r="N205" i="4"/>
  <c r="R205" i="4"/>
  <c r="Q205" i="4"/>
  <c r="T205" i="4"/>
  <c r="N207" i="4"/>
  <c r="R207" i="4"/>
  <c r="V207" i="4"/>
  <c r="O207" i="4"/>
  <c r="S207" i="4"/>
  <c r="W207" i="4"/>
  <c r="P207" i="4"/>
  <c r="X207" i="4"/>
  <c r="Y207" i="4" s="1"/>
  <c r="Q207" i="4"/>
  <c r="T207" i="4"/>
  <c r="Y208" i="2"/>
  <c r="M207" i="4"/>
  <c r="U207" i="4"/>
  <c r="T215" i="4"/>
  <c r="X219" i="4"/>
  <c r="Y219" i="4" s="1"/>
  <c r="P253" i="4"/>
  <c r="M253" i="4"/>
  <c r="Q253" i="4"/>
  <c r="N253" i="4"/>
  <c r="V253" i="4"/>
  <c r="O253" i="4"/>
  <c r="Y254" i="2"/>
  <c r="X282" i="4"/>
  <c r="Y282" i="4" s="1"/>
  <c r="N282" i="4"/>
  <c r="W282" i="4"/>
  <c r="Y283" i="2"/>
  <c r="U313" i="4"/>
  <c r="X316" i="4"/>
  <c r="Y316" i="4" s="1"/>
  <c r="P321" i="4"/>
  <c r="T321" i="4"/>
  <c r="M321" i="4"/>
  <c r="R321" i="4"/>
  <c r="N321" i="4"/>
  <c r="S321" i="4"/>
  <c r="V321" i="4"/>
  <c r="U321" i="4"/>
  <c r="Y322" i="2"/>
  <c r="Q321" i="4"/>
  <c r="S5" i="4"/>
  <c r="P5" i="4"/>
  <c r="X5" i="4"/>
  <c r="Y5" i="4" s="1"/>
  <c r="N5" i="4"/>
  <c r="U5" i="4"/>
  <c r="M5" i="4"/>
  <c r="Y6" i="2"/>
  <c r="S166" i="4"/>
  <c r="W166" i="4"/>
  <c r="Q166" i="4"/>
  <c r="Y167" i="2"/>
  <c r="P185" i="4"/>
  <c r="T185" i="4"/>
  <c r="N194" i="4"/>
  <c r="O194" i="4"/>
  <c r="S194" i="4"/>
  <c r="W194" i="4"/>
  <c r="X194" i="4"/>
  <c r="Y194" i="4" s="1"/>
  <c r="U194" i="4"/>
  <c r="M194" i="4"/>
  <c r="V203" i="4"/>
  <c r="O203" i="4"/>
  <c r="P203" i="4"/>
  <c r="M203" i="4"/>
  <c r="T251" i="4"/>
  <c r="X251" i="4"/>
  <c r="Y251" i="4" s="1"/>
  <c r="Q251" i="4"/>
  <c r="U251" i="4"/>
  <c r="N251" i="4"/>
  <c r="V251" i="4"/>
  <c r="O251" i="4"/>
  <c r="Y252" i="2"/>
  <c r="W251" i="4"/>
  <c r="P278" i="4"/>
  <c r="T278" i="4"/>
  <c r="X278" i="4"/>
  <c r="Y278" i="4" s="1"/>
  <c r="M278" i="4"/>
  <c r="Q278" i="4"/>
  <c r="U278" i="4"/>
  <c r="N278" i="4"/>
  <c r="R278" i="4"/>
  <c r="V278" i="4"/>
  <c r="W278" i="4"/>
  <c r="O278" i="4"/>
  <c r="S278" i="4"/>
  <c r="Y279" i="2"/>
  <c r="O7" i="4"/>
  <c r="N7" i="4"/>
  <c r="Y8" i="2"/>
  <c r="P36" i="4"/>
  <c r="T36" i="4"/>
  <c r="S36" i="4"/>
  <c r="V36" i="4"/>
  <c r="Q36" i="4"/>
  <c r="Y37" i="2"/>
  <c r="W79" i="4"/>
  <c r="M79" i="4"/>
  <c r="X139" i="4"/>
  <c r="Y139" i="4" s="1"/>
  <c r="Y140" i="2"/>
  <c r="Q141" i="4"/>
  <c r="R145" i="4"/>
  <c r="M145" i="4"/>
  <c r="V168" i="4"/>
  <c r="O168" i="4"/>
  <c r="M168" i="4"/>
  <c r="Q168" i="4"/>
  <c r="U171" i="4"/>
  <c r="Y172" i="2"/>
  <c r="N184" i="4"/>
  <c r="V184" i="4"/>
  <c r="O184" i="4"/>
  <c r="S184" i="4"/>
  <c r="P184" i="4"/>
  <c r="T184" i="4"/>
  <c r="X184" i="4"/>
  <c r="Y184" i="4" s="1"/>
  <c r="Q184" i="4"/>
  <c r="U184" i="4"/>
  <c r="Y185" i="2"/>
  <c r="R189" i="4"/>
  <c r="O193" i="4"/>
  <c r="N197" i="4"/>
  <c r="O197" i="4"/>
  <c r="S197" i="4"/>
  <c r="W197" i="4"/>
  <c r="X197" i="4"/>
  <c r="Y197" i="4" s="1"/>
  <c r="Q197" i="4"/>
  <c r="U197" i="4"/>
  <c r="T202" i="4"/>
  <c r="X202" i="4"/>
  <c r="Y202" i="4" s="1"/>
  <c r="O216" i="4"/>
  <c r="T216" i="4"/>
  <c r="Q237" i="4"/>
  <c r="P248" i="4"/>
  <c r="M248" i="4"/>
  <c r="N248" i="4"/>
  <c r="R248" i="4"/>
  <c r="W248" i="4"/>
  <c r="Y249" i="2"/>
  <c r="T250" i="4"/>
  <c r="U250" i="4"/>
  <c r="V250" i="4"/>
  <c r="Y251" i="2"/>
  <c r="T280" i="4"/>
  <c r="Q280" i="4"/>
  <c r="O280" i="4"/>
  <c r="P311" i="4"/>
  <c r="T311" i="4"/>
  <c r="X311" i="4"/>
  <c r="Y311" i="4" s="1"/>
  <c r="Q311" i="4"/>
  <c r="U311" i="4"/>
  <c r="N311" i="4"/>
  <c r="V311" i="4"/>
  <c r="W311" i="4"/>
  <c r="Y312" i="2"/>
  <c r="S311" i="4"/>
  <c r="M314" i="4"/>
  <c r="R314" i="4"/>
  <c r="X324" i="4"/>
  <c r="Y324" i="4" s="1"/>
  <c r="O324" i="4"/>
  <c r="Q324" i="4"/>
  <c r="V324" i="4"/>
  <c r="O9" i="4"/>
  <c r="W9" i="4"/>
  <c r="P9" i="4"/>
  <c r="T9" i="4"/>
  <c r="N9" i="4"/>
  <c r="V9" i="4"/>
  <c r="M9" i="4"/>
  <c r="R9" i="4"/>
  <c r="U9" i="4"/>
  <c r="Y10" i="2"/>
  <c r="W49" i="4"/>
  <c r="N49" i="4"/>
  <c r="P65" i="4"/>
  <c r="T65" i="4"/>
  <c r="U65" i="4"/>
  <c r="W65" i="4"/>
  <c r="S65" i="4"/>
  <c r="Y66" i="2"/>
  <c r="T93" i="4"/>
  <c r="N111" i="4"/>
  <c r="V111" i="4"/>
  <c r="O111" i="4"/>
  <c r="S111" i="4"/>
  <c r="Q111" i="4"/>
  <c r="M111" i="4"/>
  <c r="U111" i="4"/>
  <c r="P111" i="4"/>
  <c r="T111" i="4"/>
  <c r="Q124" i="4"/>
  <c r="N137" i="4"/>
  <c r="R137" i="4"/>
  <c r="V137" i="4"/>
  <c r="P137" i="4"/>
  <c r="T137" i="4"/>
  <c r="X137" i="4"/>
  <c r="Y137" i="4" s="1"/>
  <c r="Q137" i="4"/>
  <c r="S137" i="4"/>
  <c r="M137" i="4"/>
  <c r="U137" i="4"/>
  <c r="O137" i="4"/>
  <c r="W137" i="4"/>
  <c r="Y138" i="2"/>
  <c r="N161" i="4"/>
  <c r="U161" i="4"/>
  <c r="N212" i="4"/>
  <c r="O212" i="4"/>
  <c r="M212" i="4"/>
  <c r="T261" i="4"/>
  <c r="M272" i="4"/>
  <c r="Q272" i="4"/>
  <c r="W272" i="4"/>
  <c r="T305" i="4"/>
  <c r="X305" i="4"/>
  <c r="Y305" i="4" s="1"/>
  <c r="U305" i="4"/>
  <c r="N305" i="4"/>
  <c r="V305" i="4"/>
  <c r="S305" i="4"/>
  <c r="W305" i="4"/>
  <c r="O305" i="4"/>
  <c r="O10" i="4"/>
  <c r="M10" i="4"/>
  <c r="W13" i="4"/>
  <c r="X13" i="4"/>
  <c r="Y13" i="4" s="1"/>
  <c r="U13" i="4"/>
  <c r="Y14" i="2"/>
  <c r="O16" i="4"/>
  <c r="R16" i="4"/>
  <c r="N16" i="4"/>
  <c r="S19" i="4"/>
  <c r="W19" i="4"/>
  <c r="U19" i="4"/>
  <c r="M19" i="4"/>
  <c r="X46" i="4"/>
  <c r="Y46" i="4" s="1"/>
  <c r="M46" i="4"/>
  <c r="T70" i="4"/>
  <c r="X70" i="4"/>
  <c r="Y70" i="4" s="1"/>
  <c r="W70" i="4"/>
  <c r="O70" i="4"/>
  <c r="N74" i="4"/>
  <c r="M74" i="4"/>
  <c r="W74" i="4"/>
  <c r="R89" i="4"/>
  <c r="V89" i="4"/>
  <c r="W89" i="4"/>
  <c r="Q89" i="4"/>
  <c r="P89" i="4"/>
  <c r="T89" i="4"/>
  <c r="Y90" i="2"/>
  <c r="N127" i="4"/>
  <c r="R127" i="4"/>
  <c r="P127" i="4"/>
  <c r="T127" i="4"/>
  <c r="X127" i="4"/>
  <c r="Y127" i="4" s="1"/>
  <c r="M127" i="4"/>
  <c r="U127" i="4"/>
  <c r="O127" i="4"/>
  <c r="Q127" i="4"/>
  <c r="S127" i="4"/>
  <c r="Y128" i="2"/>
  <c r="N135" i="4"/>
  <c r="R135" i="4"/>
  <c r="V135" i="4"/>
  <c r="T135" i="4"/>
  <c r="X135" i="4"/>
  <c r="Y135" i="4" s="1"/>
  <c r="S135" i="4"/>
  <c r="M135" i="4"/>
  <c r="U135" i="4"/>
  <c r="W135" i="4"/>
  <c r="Y136" i="2"/>
  <c r="L141" i="2"/>
  <c r="N173" i="4"/>
  <c r="R173" i="4"/>
  <c r="V173" i="4"/>
  <c r="S173" i="4"/>
  <c r="W173" i="4"/>
  <c r="P173" i="4"/>
  <c r="Q173" i="4"/>
  <c r="Y174" i="2"/>
  <c r="M173" i="4"/>
  <c r="O183" i="4"/>
  <c r="S183" i="4"/>
  <c r="T183" i="4"/>
  <c r="Q183" i="4"/>
  <c r="U183" i="4"/>
  <c r="W192" i="4"/>
  <c r="L215" i="2"/>
  <c r="N243" i="4"/>
  <c r="O243" i="4"/>
  <c r="P259" i="4"/>
  <c r="R259" i="4"/>
  <c r="Y260" i="2"/>
  <c r="T288" i="4"/>
  <c r="Q288" i="4"/>
  <c r="U288" i="4"/>
  <c r="V288" i="4"/>
  <c r="W288" i="4"/>
  <c r="P292" i="4"/>
  <c r="R292" i="4"/>
  <c r="S292" i="4"/>
  <c r="X300" i="4"/>
  <c r="Y300" i="4" s="1"/>
  <c r="Q300" i="4"/>
  <c r="O300" i="4"/>
  <c r="W300" i="4"/>
  <c r="Q318" i="4"/>
  <c r="Y319" i="2"/>
  <c r="N318" i="4"/>
  <c r="S318" i="4"/>
  <c r="O12" i="4"/>
  <c r="S12" i="4"/>
  <c r="W12" i="4"/>
  <c r="T12" i="4"/>
  <c r="X12" i="4"/>
  <c r="Y12" i="4" s="1"/>
  <c r="U12" i="4"/>
  <c r="M12" i="4"/>
  <c r="V12" i="4"/>
  <c r="Q12" i="4"/>
  <c r="Y13" i="2"/>
  <c r="O21" i="4"/>
  <c r="V21" i="4"/>
  <c r="M21" i="4"/>
  <c r="T34" i="4"/>
  <c r="Q34" i="4"/>
  <c r="M34" i="4"/>
  <c r="S34" i="4"/>
  <c r="P42" i="4"/>
  <c r="T42" i="4"/>
  <c r="V42" i="4"/>
  <c r="M42" i="4"/>
  <c r="N42" i="4"/>
  <c r="S42" i="4"/>
  <c r="Y43" i="2"/>
  <c r="V91" i="4"/>
  <c r="O91" i="4"/>
  <c r="Q91" i="4"/>
  <c r="P91" i="4"/>
  <c r="R106" i="4"/>
  <c r="N116" i="4"/>
  <c r="R116" i="4"/>
  <c r="O116" i="4"/>
  <c r="S116" i="4"/>
  <c r="W116" i="4"/>
  <c r="U116" i="4"/>
  <c r="Q116" i="4"/>
  <c r="P116" i="4"/>
  <c r="X116" i="4"/>
  <c r="Y116" i="4" s="1"/>
  <c r="Y117" i="2"/>
  <c r="Q122" i="4"/>
  <c r="N134" i="4"/>
  <c r="P134" i="4"/>
  <c r="T134" i="4"/>
  <c r="U134" i="4"/>
  <c r="O134" i="4"/>
  <c r="S134" i="4"/>
  <c r="Y135" i="2"/>
  <c r="R149" i="4"/>
  <c r="V149" i="4"/>
  <c r="O149" i="4"/>
  <c r="W149" i="4"/>
  <c r="P149" i="4"/>
  <c r="T149" i="4"/>
  <c r="Q149" i="4"/>
  <c r="U149" i="4"/>
  <c r="M149" i="4"/>
  <c r="W154" i="4"/>
  <c r="O178" i="4"/>
  <c r="P178" i="4"/>
  <c r="T178" i="4"/>
  <c r="M178" i="4"/>
  <c r="R191" i="4"/>
  <c r="R223" i="4"/>
  <c r="V223" i="4"/>
  <c r="Q223" i="4"/>
  <c r="T223" i="4"/>
  <c r="N232" i="4"/>
  <c r="R232" i="4"/>
  <c r="V232" i="4"/>
  <c r="O232" i="4"/>
  <c r="S232" i="4"/>
  <c r="W232" i="4"/>
  <c r="T232" i="4"/>
  <c r="M232" i="4"/>
  <c r="U232" i="4"/>
  <c r="P232" i="4"/>
  <c r="X232" i="4"/>
  <c r="Y232" i="4" s="1"/>
  <c r="Q232" i="4"/>
  <c r="Y233" i="2"/>
  <c r="P246" i="4"/>
  <c r="T246" i="4"/>
  <c r="X246" i="4"/>
  <c r="Y246" i="4" s="1"/>
  <c r="M246" i="4"/>
  <c r="Q246" i="4"/>
  <c r="U246" i="4"/>
  <c r="N246" i="4"/>
  <c r="R246" i="4"/>
  <c r="V246" i="4"/>
  <c r="O246" i="4"/>
  <c r="Y247" i="2"/>
  <c r="S246" i="4"/>
  <c r="W246" i="4"/>
  <c r="P258" i="4"/>
  <c r="X258" i="4"/>
  <c r="Y258" i="4" s="1"/>
  <c r="M258" i="4"/>
  <c r="U258" i="4"/>
  <c r="N258" i="4"/>
  <c r="R258" i="4"/>
  <c r="O258" i="4"/>
  <c r="Y259" i="2"/>
  <c r="S258" i="4"/>
  <c r="T266" i="4"/>
  <c r="O266" i="4"/>
  <c r="T287" i="4"/>
  <c r="X287" i="4"/>
  <c r="Y287" i="4" s="1"/>
  <c r="U287" i="4"/>
  <c r="R287" i="4"/>
  <c r="S287" i="4"/>
  <c r="W287" i="4"/>
  <c r="P11" i="4"/>
  <c r="N11" i="4"/>
  <c r="R11" i="4"/>
  <c r="P35" i="4"/>
  <c r="P47" i="4"/>
  <c r="X47" i="4"/>
  <c r="Y47" i="4" s="1"/>
  <c r="Q47" i="4"/>
  <c r="V47" i="4"/>
  <c r="N47" i="4"/>
  <c r="S47" i="4"/>
  <c r="L73" i="2"/>
  <c r="T75" i="4"/>
  <c r="R75" i="4"/>
  <c r="S75" i="4"/>
  <c r="N75" i="4"/>
  <c r="V84" i="4"/>
  <c r="U84" i="4"/>
  <c r="Y85" i="2"/>
  <c r="N95" i="4"/>
  <c r="R95" i="4"/>
  <c r="W95" i="4"/>
  <c r="M95" i="4"/>
  <c r="P95" i="4"/>
  <c r="T95" i="4"/>
  <c r="W98" i="4"/>
  <c r="T98" i="4"/>
  <c r="O103" i="4"/>
  <c r="N105" i="4"/>
  <c r="R105" i="4"/>
  <c r="S105" i="4"/>
  <c r="W105" i="4"/>
  <c r="U105" i="4"/>
  <c r="P105" i="4"/>
  <c r="Y106" i="2"/>
  <c r="L114" i="2"/>
  <c r="U113" i="4" s="1"/>
  <c r="R115" i="4"/>
  <c r="M115" i="4"/>
  <c r="T115" i="4"/>
  <c r="R117" i="4"/>
  <c r="V117" i="4"/>
  <c r="O117" i="4"/>
  <c r="Q117" i="4"/>
  <c r="M117" i="4"/>
  <c r="P117" i="4"/>
  <c r="X117" i="4"/>
  <c r="Y117" i="4" s="1"/>
  <c r="Y118" i="2"/>
  <c r="N119" i="4"/>
  <c r="Q119" i="4"/>
  <c r="V119" i="4"/>
  <c r="M119" i="4"/>
  <c r="U119" i="4"/>
  <c r="P119" i="4"/>
  <c r="Y120" i="2"/>
  <c r="V121" i="4"/>
  <c r="Q121" i="4"/>
  <c r="R123" i="4"/>
  <c r="P123" i="4"/>
  <c r="T123" i="4"/>
  <c r="M123" i="4"/>
  <c r="U123" i="4"/>
  <c r="O123" i="4"/>
  <c r="S123" i="4"/>
  <c r="Y124" i="2"/>
  <c r="L152" i="2"/>
  <c r="N153" i="4"/>
  <c r="R153" i="4"/>
  <c r="V153" i="4"/>
  <c r="O153" i="4"/>
  <c r="S153" i="4"/>
  <c r="W153" i="4"/>
  <c r="P153" i="4"/>
  <c r="T153" i="4"/>
  <c r="X153" i="4"/>
  <c r="Y153" i="4" s="1"/>
  <c r="Q153" i="4"/>
  <c r="U153" i="4"/>
  <c r="Y154" i="2"/>
  <c r="M153" i="4"/>
  <c r="N174" i="4"/>
  <c r="V174" i="4"/>
  <c r="O174" i="4"/>
  <c r="S174" i="4"/>
  <c r="P174" i="4"/>
  <c r="T174" i="4"/>
  <c r="X174" i="4"/>
  <c r="Y174" i="4" s="1"/>
  <c r="U174" i="4"/>
  <c r="M174" i="4"/>
  <c r="Y175" i="2"/>
  <c r="S176" i="4"/>
  <c r="N179" i="4"/>
  <c r="R181" i="4"/>
  <c r="V181" i="4"/>
  <c r="O181" i="4"/>
  <c r="W181" i="4"/>
  <c r="P181" i="4"/>
  <c r="T181" i="4"/>
  <c r="Q181" i="4"/>
  <c r="U181" i="4"/>
  <c r="M181" i="4"/>
  <c r="R187" i="4"/>
  <c r="N209" i="4"/>
  <c r="M209" i="4"/>
  <c r="R211" i="4"/>
  <c r="V211" i="4"/>
  <c r="P211" i="4"/>
  <c r="X211" i="4"/>
  <c r="Y211" i="4" s="1"/>
  <c r="M211" i="4"/>
  <c r="U211" i="4"/>
  <c r="S213" i="4"/>
  <c r="R224" i="4"/>
  <c r="N227" i="4"/>
  <c r="R227" i="4"/>
  <c r="V227" i="4"/>
  <c r="O227" i="4"/>
  <c r="S227" i="4"/>
  <c r="W227" i="4"/>
  <c r="P227" i="4"/>
  <c r="X227" i="4"/>
  <c r="Y227" i="4" s="1"/>
  <c r="Q227" i="4"/>
  <c r="T227" i="4"/>
  <c r="M227" i="4"/>
  <c r="Y228" i="2"/>
  <c r="U227" i="4"/>
  <c r="N229" i="4"/>
  <c r="R229" i="4"/>
  <c r="V229" i="4"/>
  <c r="O229" i="4"/>
  <c r="S229" i="4"/>
  <c r="W229" i="4"/>
  <c r="P229" i="4"/>
  <c r="X229" i="4"/>
  <c r="Y229" i="4" s="1"/>
  <c r="Q229" i="4"/>
  <c r="T229" i="4"/>
  <c r="U229" i="4"/>
  <c r="Y230" i="2"/>
  <c r="M229" i="4"/>
  <c r="S231" i="4"/>
  <c r="Q231" i="4"/>
  <c r="R233" i="4"/>
  <c r="M233" i="4"/>
  <c r="P244" i="4"/>
  <c r="T244" i="4"/>
  <c r="X244" i="4"/>
  <c r="Y244" i="4" s="1"/>
  <c r="M244" i="4"/>
  <c r="Q244" i="4"/>
  <c r="U244" i="4"/>
  <c r="N244" i="4"/>
  <c r="R244" i="4"/>
  <c r="V244" i="4"/>
  <c r="S244" i="4"/>
  <c r="W244" i="4"/>
  <c r="Y245" i="2"/>
  <c r="O244" i="4"/>
  <c r="U257" i="4"/>
  <c r="W257" i="4"/>
  <c r="Y261" i="2"/>
  <c r="S262" i="4"/>
  <c r="P267" i="4"/>
  <c r="T267" i="4"/>
  <c r="X267" i="4"/>
  <c r="Y267" i="4" s="1"/>
  <c r="M267" i="4"/>
  <c r="Q267" i="4"/>
  <c r="U267" i="4"/>
  <c r="N267" i="4"/>
  <c r="R267" i="4"/>
  <c r="V267" i="4"/>
  <c r="Y268" i="2"/>
  <c r="O267" i="4"/>
  <c r="S267" i="4"/>
  <c r="W267" i="4"/>
  <c r="P269" i="4"/>
  <c r="W269" i="4"/>
  <c r="P271" i="4"/>
  <c r="M271" i="4"/>
  <c r="Q271" i="4"/>
  <c r="R271" i="4"/>
  <c r="V271" i="4"/>
  <c r="S271" i="4"/>
  <c r="W271" i="4"/>
  <c r="P274" i="4"/>
  <c r="T274" i="4"/>
  <c r="X274" i="4"/>
  <c r="Y274" i="4" s="1"/>
  <c r="M274" i="4"/>
  <c r="Q274" i="4"/>
  <c r="U274" i="4"/>
  <c r="N274" i="4"/>
  <c r="R274" i="4"/>
  <c r="V274" i="4"/>
  <c r="W274" i="4"/>
  <c r="Y275" i="2"/>
  <c r="O274" i="4"/>
  <c r="S274" i="4"/>
  <c r="T293" i="4"/>
  <c r="M293" i="4"/>
  <c r="N293" i="4"/>
  <c r="R293" i="4"/>
  <c r="V293" i="4"/>
  <c r="Y294" i="2"/>
  <c r="O293" i="4"/>
  <c r="P301" i="4"/>
  <c r="T301" i="4"/>
  <c r="X301" i="4"/>
  <c r="Y301" i="4" s="1"/>
  <c r="M301" i="4"/>
  <c r="Q301" i="4"/>
  <c r="U301" i="4"/>
  <c r="N301" i="4"/>
  <c r="R301" i="4"/>
  <c r="V301" i="4"/>
  <c r="S301" i="4"/>
  <c r="W301" i="4"/>
  <c r="Y302" i="2"/>
  <c r="O301" i="4"/>
  <c r="P308" i="4"/>
  <c r="T308" i="4"/>
  <c r="X308" i="4"/>
  <c r="Y308" i="4" s="1"/>
  <c r="M308" i="4"/>
  <c r="Q308" i="4"/>
  <c r="U308" i="4"/>
  <c r="N308" i="4"/>
  <c r="R308" i="4"/>
  <c r="V308" i="4"/>
  <c r="O308" i="4"/>
  <c r="S308" i="4"/>
  <c r="Y309" i="2"/>
  <c r="W308" i="4"/>
  <c r="T319" i="4"/>
  <c r="Q319" i="4"/>
  <c r="S319" i="4"/>
  <c r="X15" i="4"/>
  <c r="Y15" i="4" s="1"/>
  <c r="M15" i="4"/>
  <c r="P18" i="4"/>
  <c r="N18" i="4"/>
  <c r="P32" i="4"/>
  <c r="T32" i="4"/>
  <c r="M32" i="4"/>
  <c r="R32" i="4"/>
  <c r="S32" i="4"/>
  <c r="N32" i="4"/>
  <c r="U32" i="4"/>
  <c r="O32" i="4"/>
  <c r="Q32" i="4"/>
  <c r="Y33" i="2"/>
  <c r="Q39" i="4"/>
  <c r="P45" i="4"/>
  <c r="T45" i="4"/>
  <c r="X45" i="4"/>
  <c r="Y45" i="4" s="1"/>
  <c r="M45" i="4"/>
  <c r="R45" i="4"/>
  <c r="W45" i="4"/>
  <c r="N45" i="4"/>
  <c r="S45" i="4"/>
  <c r="U45" i="4"/>
  <c r="O45" i="4"/>
  <c r="Q45" i="4"/>
  <c r="V45" i="4"/>
  <c r="Y46" i="2"/>
  <c r="X54" i="4"/>
  <c r="Y54" i="4" s="1"/>
  <c r="R54" i="4"/>
  <c r="S54" i="4"/>
  <c r="Y55" i="2"/>
  <c r="T73" i="4"/>
  <c r="M73" i="4"/>
  <c r="V73" i="4"/>
  <c r="N97" i="4"/>
  <c r="R97" i="4"/>
  <c r="V97" i="4"/>
  <c r="O97" i="4"/>
  <c r="S97" i="4"/>
  <c r="W97" i="4"/>
  <c r="Q97" i="4"/>
  <c r="M97" i="4"/>
  <c r="U97" i="4"/>
  <c r="P97" i="4"/>
  <c r="T97" i="4"/>
  <c r="X97" i="4"/>
  <c r="Y97" i="4" s="1"/>
  <c r="Y98" i="2"/>
  <c r="V104" i="4"/>
  <c r="N108" i="4"/>
  <c r="R108" i="4"/>
  <c r="S108" i="4"/>
  <c r="W108" i="4"/>
  <c r="Q108" i="4"/>
  <c r="P108" i="4"/>
  <c r="Y109" i="2"/>
  <c r="P120" i="4"/>
  <c r="T120" i="4"/>
  <c r="S120" i="4"/>
  <c r="M120" i="4"/>
  <c r="Y121" i="2"/>
  <c r="V126" i="4"/>
  <c r="W126" i="4"/>
  <c r="S172" i="4"/>
  <c r="R180" i="4"/>
  <c r="O180" i="4"/>
  <c r="W180" i="4"/>
  <c r="P180" i="4"/>
  <c r="M180" i="4"/>
  <c r="Q180" i="4"/>
  <c r="R182" i="4"/>
  <c r="O182" i="4"/>
  <c r="T182" i="4"/>
  <c r="X182" i="4"/>
  <c r="Y182" i="4" s="1"/>
  <c r="Q182" i="4"/>
  <c r="Y183" i="2"/>
  <c r="R210" i="4"/>
  <c r="V210" i="4"/>
  <c r="W210" i="4"/>
  <c r="T210" i="4"/>
  <c r="P210" i="4"/>
  <c r="X210" i="4"/>
  <c r="Y210" i="4" s="1"/>
  <c r="N228" i="4"/>
  <c r="R228" i="4"/>
  <c r="S228" i="4"/>
  <c r="W228" i="4"/>
  <c r="U228" i="4"/>
  <c r="P228" i="4"/>
  <c r="Q228" i="4"/>
  <c r="S230" i="4"/>
  <c r="U230" i="4"/>
  <c r="O242" i="4"/>
  <c r="P264" i="4"/>
  <c r="T264" i="4"/>
  <c r="X264" i="4"/>
  <c r="Y264" i="4" s="1"/>
  <c r="M264" i="4"/>
  <c r="Q264" i="4"/>
  <c r="U264" i="4"/>
  <c r="N264" i="4"/>
  <c r="R264" i="4"/>
  <c r="V264" i="4"/>
  <c r="O264" i="4"/>
  <c r="S264" i="4"/>
  <c r="Y265" i="2"/>
  <c r="W264" i="4"/>
  <c r="P270" i="4"/>
  <c r="M270" i="4"/>
  <c r="Q270" i="4"/>
  <c r="V270" i="4"/>
  <c r="O270" i="4"/>
  <c r="T275" i="4"/>
  <c r="X275" i="4"/>
  <c r="Y275" i="4" s="1"/>
  <c r="Q275" i="4"/>
  <c r="U275" i="4"/>
  <c r="N275" i="4"/>
  <c r="V275" i="4"/>
  <c r="Y276" i="2"/>
  <c r="O275" i="4"/>
  <c r="W275" i="4"/>
  <c r="S14" i="4"/>
  <c r="P14" i="4"/>
  <c r="R14" i="4"/>
  <c r="Q14" i="4"/>
  <c r="N14" i="4"/>
  <c r="Y15" i="2"/>
  <c r="S17" i="4"/>
  <c r="P17" i="4"/>
  <c r="X17" i="4"/>
  <c r="Y17" i="4" s="1"/>
  <c r="M17" i="4"/>
  <c r="Q17" i="4"/>
  <c r="R17" i="4"/>
  <c r="R31" i="4"/>
  <c r="V33" i="4"/>
  <c r="R33" i="4"/>
  <c r="P37" i="4"/>
  <c r="T37" i="4"/>
  <c r="M37" i="4"/>
  <c r="R37" i="4"/>
  <c r="N37" i="4"/>
  <c r="S37" i="4"/>
  <c r="U37" i="4"/>
  <c r="V37" i="4"/>
  <c r="Q37" i="4"/>
  <c r="Y38" i="2"/>
  <c r="T40" i="4"/>
  <c r="X40" i="4"/>
  <c r="Y40" i="4" s="1"/>
  <c r="O40" i="4"/>
  <c r="U40" i="4"/>
  <c r="V40" i="4"/>
  <c r="R40" i="4"/>
  <c r="Y41" i="2"/>
  <c r="P63" i="4"/>
  <c r="T63" i="4"/>
  <c r="X63" i="4"/>
  <c r="Y63" i="4" s="1"/>
  <c r="M63" i="4"/>
  <c r="R63" i="4"/>
  <c r="W63" i="4"/>
  <c r="O63" i="4"/>
  <c r="U63" i="4"/>
  <c r="V63" i="4"/>
  <c r="N63" i="4"/>
  <c r="S63" i="4"/>
  <c r="Q63" i="4"/>
  <c r="Y64" i="2"/>
  <c r="P38" i="4"/>
  <c r="P41" i="4"/>
  <c r="T41" i="4"/>
  <c r="X41" i="4"/>
  <c r="Y41" i="4" s="1"/>
  <c r="M41" i="4"/>
  <c r="R41" i="4"/>
  <c r="W41" i="4"/>
  <c r="N41" i="4"/>
  <c r="S41" i="4"/>
  <c r="O41" i="4"/>
  <c r="U41" i="4"/>
  <c r="V41" i="4"/>
  <c r="Q41" i="4"/>
  <c r="Y42" i="2"/>
  <c r="T44" i="4"/>
  <c r="X44" i="4"/>
  <c r="Y44" i="4" s="1"/>
  <c r="S44" i="4"/>
  <c r="O44" i="4"/>
  <c r="U44" i="4"/>
  <c r="Q44" i="4"/>
  <c r="M44" i="4"/>
  <c r="W44" i="4"/>
  <c r="Y45" i="2"/>
  <c r="P48" i="4"/>
  <c r="T48" i="4"/>
  <c r="S48" i="4"/>
  <c r="O48" i="4"/>
  <c r="V48" i="4"/>
  <c r="W48" i="4"/>
  <c r="Y49" i="2"/>
  <c r="T64" i="4"/>
  <c r="X64" i="4"/>
  <c r="Y64" i="4" s="1"/>
  <c r="N64" i="4"/>
  <c r="S64" i="4"/>
  <c r="M64" i="4"/>
  <c r="R64" i="4"/>
  <c r="Y65" i="2"/>
  <c r="L86" i="2"/>
  <c r="O85" i="4" s="1"/>
  <c r="O96" i="4"/>
  <c r="S96" i="4"/>
  <c r="Q96" i="4"/>
  <c r="T96" i="4"/>
  <c r="V110" i="4"/>
  <c r="S110" i="4"/>
  <c r="Q110" i="4"/>
  <c r="T110" i="4"/>
  <c r="Y111" i="2"/>
  <c r="N133" i="4"/>
  <c r="R133" i="4"/>
  <c r="V133" i="4"/>
  <c r="P133" i="4"/>
  <c r="T133" i="4"/>
  <c r="X133" i="4"/>
  <c r="Y133" i="4" s="1"/>
  <c r="Q133" i="4"/>
  <c r="S133" i="4"/>
  <c r="M133" i="4"/>
  <c r="U133" i="4"/>
  <c r="W133" i="4"/>
  <c r="Y134" i="2"/>
  <c r="O133" i="4"/>
  <c r="N147" i="4"/>
  <c r="X147" i="4"/>
  <c r="Y147" i="4" s="1"/>
  <c r="U147" i="4"/>
  <c r="R160" i="4"/>
  <c r="O160" i="4"/>
  <c r="W160" i="4"/>
  <c r="P160" i="4"/>
  <c r="M160" i="4"/>
  <c r="Q160" i="4"/>
  <c r="O163" i="4"/>
  <c r="X163" i="4"/>
  <c r="Y163" i="4" s="1"/>
  <c r="N177" i="4"/>
  <c r="R177" i="4"/>
  <c r="V177" i="4"/>
  <c r="O177" i="4"/>
  <c r="S177" i="4"/>
  <c r="W177" i="4"/>
  <c r="P177" i="4"/>
  <c r="T177" i="4"/>
  <c r="X177" i="4"/>
  <c r="Y177" i="4" s="1"/>
  <c r="Q177" i="4"/>
  <c r="U177" i="4"/>
  <c r="M177" i="4"/>
  <c r="Y178" i="2"/>
  <c r="N188" i="4"/>
  <c r="R188" i="4"/>
  <c r="V188" i="4"/>
  <c r="O188" i="4"/>
  <c r="S188" i="4"/>
  <c r="W188" i="4"/>
  <c r="P188" i="4"/>
  <c r="T188" i="4"/>
  <c r="X188" i="4"/>
  <c r="Y188" i="4" s="1"/>
  <c r="M188" i="4"/>
  <c r="Q188" i="4"/>
  <c r="U188" i="4"/>
  <c r="Y189" i="2"/>
  <c r="W196" i="4"/>
  <c r="N201" i="4"/>
  <c r="S201" i="4"/>
  <c r="X201" i="4"/>
  <c r="Y201" i="4" s="1"/>
  <c r="Y202" i="2"/>
  <c r="S235" i="4"/>
  <c r="P241" i="4"/>
  <c r="T241" i="4"/>
  <c r="X241" i="4"/>
  <c r="Y241" i="4" s="1"/>
  <c r="M241" i="4"/>
  <c r="Q241" i="4"/>
  <c r="U241" i="4"/>
  <c r="N241" i="4"/>
  <c r="R241" i="4"/>
  <c r="V241" i="4"/>
  <c r="W241" i="4"/>
  <c r="O241" i="4"/>
  <c r="Y242" i="2"/>
  <c r="S241" i="4"/>
  <c r="P263" i="4"/>
  <c r="M263" i="4"/>
  <c r="O263" i="4"/>
  <c r="P286" i="4"/>
  <c r="T286" i="4"/>
  <c r="M286" i="4"/>
  <c r="Q286" i="4"/>
  <c r="N286" i="4"/>
  <c r="R286" i="4"/>
  <c r="V286" i="4"/>
  <c r="Y287" i="2"/>
  <c r="O286" i="4"/>
  <c r="S286" i="4"/>
  <c r="L292" i="2"/>
  <c r="P304" i="4"/>
  <c r="S304" i="4"/>
  <c r="X309" i="4"/>
  <c r="Y309" i="4" s="1"/>
  <c r="M309" i="4"/>
  <c r="N309" i="4"/>
  <c r="R309" i="4"/>
  <c r="W309" i="4"/>
  <c r="Y310" i="2"/>
  <c r="L316" i="2"/>
  <c r="L318" i="2"/>
  <c r="R317" i="4" s="1"/>
  <c r="L59" i="2"/>
  <c r="S58" i="4" s="1"/>
  <c r="L69" i="2"/>
  <c r="L139" i="1"/>
  <c r="L157" i="1"/>
  <c r="L207" i="1"/>
  <c r="S179" i="4"/>
  <c r="U155" i="4"/>
  <c r="U247" i="4"/>
  <c r="U179" i="4"/>
  <c r="T179" i="4"/>
  <c r="O179" i="4"/>
  <c r="R55" i="4"/>
  <c r="M247" i="4"/>
  <c r="Q179" i="4"/>
  <c r="P179" i="4"/>
  <c r="M179" i="4"/>
  <c r="Y281" i="2"/>
  <c r="M280" i="4"/>
  <c r="M237" i="4"/>
  <c r="Y317" i="2"/>
  <c r="T316" i="4"/>
  <c r="S280" i="4"/>
  <c r="O237" i="4"/>
  <c r="N237" i="4"/>
  <c r="V316" i="4"/>
  <c r="O20" i="4"/>
  <c r="Q22" i="4"/>
  <c r="P128" i="4"/>
  <c r="Q20" i="4"/>
  <c r="R23" i="4"/>
  <c r="V20" i="4"/>
  <c r="X20" i="4"/>
  <c r="Y20" i="4" s="1"/>
  <c r="Y24" i="2"/>
  <c r="O23" i="4"/>
  <c r="M23" i="4"/>
  <c r="V23" i="4"/>
  <c r="N23" i="4"/>
  <c r="S247" i="4"/>
  <c r="W138" i="4"/>
  <c r="X138" i="4"/>
  <c r="Y138" i="4" s="1"/>
  <c r="O138" i="4"/>
  <c r="T138" i="4"/>
  <c r="V322" i="4"/>
  <c r="T247" i="4"/>
  <c r="W247" i="4"/>
  <c r="P247" i="4"/>
  <c r="Y248" i="2"/>
  <c r="N322" i="4"/>
  <c r="O322" i="4"/>
  <c r="Y240" i="2"/>
  <c r="R294" i="4"/>
  <c r="O151" i="4"/>
  <c r="W151" i="4"/>
  <c r="M151" i="4"/>
  <c r="P291" i="4"/>
  <c r="T291" i="4"/>
  <c r="X291" i="4"/>
  <c r="Y291" i="4" s="1"/>
  <c r="M291" i="4"/>
  <c r="Q291" i="4"/>
  <c r="U291" i="4"/>
  <c r="N291" i="4"/>
  <c r="R291" i="4"/>
  <c r="V291" i="4"/>
  <c r="Y292" i="2"/>
  <c r="O291" i="4"/>
  <c r="S291" i="4"/>
  <c r="W291" i="4"/>
  <c r="T199" i="4"/>
  <c r="Y200" i="2"/>
  <c r="S208" i="4"/>
  <c r="W208" i="4"/>
  <c r="Y209" i="2"/>
  <c r="M249" i="4"/>
  <c r="N249" i="4"/>
  <c r="Y250" i="2"/>
  <c r="S249" i="4"/>
  <c r="P315" i="4"/>
  <c r="T315" i="4"/>
  <c r="M315" i="4"/>
  <c r="Q315" i="4"/>
  <c r="S315" i="4"/>
  <c r="Y316" i="2"/>
  <c r="N315" i="4"/>
  <c r="O315" i="4"/>
  <c r="W315" i="4"/>
  <c r="R315" i="4"/>
  <c r="N226" i="4"/>
  <c r="S226" i="4"/>
  <c r="M85" i="4"/>
  <c r="R131" i="4"/>
  <c r="V131" i="4"/>
  <c r="M131" i="4"/>
  <c r="Q131" i="4"/>
  <c r="Y132" i="2"/>
  <c r="T50" i="4"/>
  <c r="O50" i="4"/>
  <c r="X317" i="4"/>
  <c r="Y317" i="4" s="1"/>
  <c r="M317" i="4"/>
  <c r="V317" i="4"/>
  <c r="O317" i="4"/>
  <c r="N140" i="4"/>
  <c r="V140" i="4"/>
  <c r="P140" i="4"/>
  <c r="T140" i="4"/>
  <c r="M140" i="4"/>
  <c r="U140" i="4"/>
  <c r="W140" i="4"/>
  <c r="Q140" i="4"/>
  <c r="S140" i="4"/>
  <c r="R82" i="4"/>
  <c r="V82" i="4"/>
  <c r="W82" i="4"/>
  <c r="M82" i="4"/>
  <c r="T82" i="4"/>
  <c r="X82" i="4"/>
  <c r="Y82" i="4" s="1"/>
  <c r="P72" i="4"/>
  <c r="W72" i="4"/>
  <c r="V214" i="4"/>
  <c r="T214" i="4"/>
  <c r="P323" i="4"/>
  <c r="Y324" i="2"/>
  <c r="Q323" i="4"/>
  <c r="W323" i="4"/>
  <c r="N323" i="4"/>
  <c r="P68" i="4"/>
  <c r="T68" i="4"/>
  <c r="X68" i="4"/>
  <c r="Y68" i="4" s="1"/>
  <c r="Q68" i="4"/>
  <c r="V68" i="4"/>
  <c r="N68" i="4"/>
  <c r="O68" i="4"/>
  <c r="R68" i="4"/>
  <c r="M68" i="4"/>
  <c r="U68" i="4"/>
  <c r="Y69" i="2"/>
  <c r="M69" i="4"/>
  <c r="V113" i="4"/>
  <c r="AM325" i="3" l="1"/>
  <c r="AP325" i="3"/>
  <c r="L9" i="3"/>
  <c r="AB9" i="3" s="1"/>
  <c r="AE9" i="3" s="1"/>
  <c r="AH9" i="3" s="1"/>
  <c r="AK9" i="3" s="1"/>
  <c r="AN9" i="3" s="1"/>
  <c r="AQ9" i="3" s="1"/>
  <c r="AT9" i="3" s="1"/>
  <c r="AW9" i="3" s="1"/>
  <c r="AZ9" i="3" s="1"/>
  <c r="Y260" i="3"/>
  <c r="AB260" i="3" s="1"/>
  <c r="T325" i="3"/>
  <c r="L59" i="3"/>
  <c r="AB59" i="3" s="1"/>
  <c r="AE59" i="3" s="1"/>
  <c r="AH59" i="3" s="1"/>
  <c r="AK59" i="3" s="1"/>
  <c r="AN59" i="3" s="1"/>
  <c r="AQ59" i="3" s="1"/>
  <c r="AT59" i="3" s="1"/>
  <c r="AW59" i="3" s="1"/>
  <c r="AZ59" i="3" s="1"/>
  <c r="L63" i="3"/>
  <c r="L214" i="3"/>
  <c r="L278" i="3"/>
  <c r="AB278" i="3" s="1"/>
  <c r="AE278" i="3" s="1"/>
  <c r="AH278" i="3" s="1"/>
  <c r="AK278" i="3" s="1"/>
  <c r="AN278" i="3" s="1"/>
  <c r="AQ278" i="3" s="1"/>
  <c r="AT278" i="3" s="1"/>
  <c r="AW278" i="3" s="1"/>
  <c r="AZ278" i="3" s="1"/>
  <c r="L298" i="3"/>
  <c r="AB298" i="3" s="1"/>
  <c r="AE298" i="3" s="1"/>
  <c r="AH298" i="3" s="1"/>
  <c r="AK298" i="3" s="1"/>
  <c r="AN298" i="3" s="1"/>
  <c r="AQ298" i="3" s="1"/>
  <c r="AT298" i="3" s="1"/>
  <c r="AW298" i="3" s="1"/>
  <c r="AZ298" i="3" s="1"/>
  <c r="L322" i="3"/>
  <c r="AB322" i="3" s="1"/>
  <c r="AE322" i="3" s="1"/>
  <c r="AH322" i="3" s="1"/>
  <c r="AK322" i="3" s="1"/>
  <c r="AN322" i="3" s="1"/>
  <c r="AQ322" i="3" s="1"/>
  <c r="AT322" i="3" s="1"/>
  <c r="AW322" i="3" s="1"/>
  <c r="AZ322" i="3" s="1"/>
  <c r="X173" i="4"/>
  <c r="Y173" i="4" s="1"/>
  <c r="Y66" i="3"/>
  <c r="X325" i="3"/>
  <c r="L68" i="3"/>
  <c r="L126" i="3"/>
  <c r="AB126" i="3" s="1"/>
  <c r="AE126" i="3" s="1"/>
  <c r="AH126" i="3" s="1"/>
  <c r="AK126" i="3" s="1"/>
  <c r="AN126" i="3" s="1"/>
  <c r="AQ126" i="3" s="1"/>
  <c r="AT126" i="3" s="1"/>
  <c r="AW126" i="3" s="1"/>
  <c r="AZ126" i="3" s="1"/>
  <c r="L157" i="3"/>
  <c r="AB157" i="3" s="1"/>
  <c r="AE157" i="3" s="1"/>
  <c r="AH157" i="3" s="1"/>
  <c r="AK157" i="3" s="1"/>
  <c r="AN157" i="3" s="1"/>
  <c r="AQ157" i="3" s="1"/>
  <c r="AT157" i="3" s="1"/>
  <c r="AW157" i="3" s="1"/>
  <c r="AZ157" i="3" s="1"/>
  <c r="L163" i="3"/>
  <c r="L233" i="3"/>
  <c r="V261" i="4"/>
  <c r="N94" i="4"/>
  <c r="N325" i="3"/>
  <c r="L44" i="3"/>
  <c r="AB44" i="3" s="1"/>
  <c r="AE44" i="3" s="1"/>
  <c r="AH44" i="3" s="1"/>
  <c r="AK44" i="3" s="1"/>
  <c r="AN44" i="3" s="1"/>
  <c r="AQ44" i="3" s="1"/>
  <c r="AT44" i="3" s="1"/>
  <c r="AW44" i="3" s="1"/>
  <c r="AZ44" i="3" s="1"/>
  <c r="AS325" i="3"/>
  <c r="Q94" i="4"/>
  <c r="U94" i="4"/>
  <c r="L69" i="3"/>
  <c r="AB69" i="3" s="1"/>
  <c r="AE69" i="3" s="1"/>
  <c r="AH69" i="3" s="1"/>
  <c r="AK69" i="3" s="1"/>
  <c r="AN69" i="3" s="1"/>
  <c r="AQ69" i="3" s="1"/>
  <c r="AT69" i="3" s="1"/>
  <c r="AW69" i="3" s="1"/>
  <c r="AZ69" i="3" s="1"/>
  <c r="L77" i="3"/>
  <c r="AB77" i="3" s="1"/>
  <c r="AE77" i="3" s="1"/>
  <c r="AH77" i="3" s="1"/>
  <c r="AK77" i="3" s="1"/>
  <c r="AN77" i="3" s="1"/>
  <c r="AQ77" i="3" s="1"/>
  <c r="AT77" i="3" s="1"/>
  <c r="AW77" i="3" s="1"/>
  <c r="AZ77" i="3" s="1"/>
  <c r="L89" i="3"/>
  <c r="AB89" i="3" s="1"/>
  <c r="AE89" i="3" s="1"/>
  <c r="AH89" i="3" s="1"/>
  <c r="AK89" i="3" s="1"/>
  <c r="AN89" i="3" s="1"/>
  <c r="AQ89" i="3" s="1"/>
  <c r="AT89" i="3" s="1"/>
  <c r="AW89" i="3" s="1"/>
  <c r="AZ89" i="3" s="1"/>
  <c r="L93" i="3"/>
  <c r="Y95" i="3"/>
  <c r="AB95" i="3" s="1"/>
  <c r="AE95" i="3" s="1"/>
  <c r="AH95" i="3" s="1"/>
  <c r="AK95" i="3" s="1"/>
  <c r="AN95" i="3" s="1"/>
  <c r="AQ95" i="3" s="1"/>
  <c r="AT95" i="3" s="1"/>
  <c r="AW95" i="3" s="1"/>
  <c r="AZ95" i="3" s="1"/>
  <c r="L108" i="3"/>
  <c r="AB108" i="3" s="1"/>
  <c r="AE108" i="3" s="1"/>
  <c r="AH108" i="3" s="1"/>
  <c r="AK108" i="3" s="1"/>
  <c r="AN108" i="3" s="1"/>
  <c r="AQ108" i="3" s="1"/>
  <c r="AT108" i="3" s="1"/>
  <c r="AW108" i="3" s="1"/>
  <c r="AZ108" i="3" s="1"/>
  <c r="L139" i="3"/>
  <c r="AB139" i="3" s="1"/>
  <c r="AE139" i="3" s="1"/>
  <c r="AH139" i="3" s="1"/>
  <c r="AK139" i="3" s="1"/>
  <c r="AN139" i="3" s="1"/>
  <c r="AQ139" i="3" s="1"/>
  <c r="AT139" i="3" s="1"/>
  <c r="AW139" i="3" s="1"/>
  <c r="AZ139" i="3" s="1"/>
  <c r="L159" i="3"/>
  <c r="L234" i="3"/>
  <c r="AB234" i="3" s="1"/>
  <c r="AE234" i="3" s="1"/>
  <c r="AH234" i="3" s="1"/>
  <c r="AK234" i="3" s="1"/>
  <c r="AN234" i="3" s="1"/>
  <c r="AQ234" i="3" s="1"/>
  <c r="AT234" i="3" s="1"/>
  <c r="AW234" i="3" s="1"/>
  <c r="AZ234" i="3" s="1"/>
  <c r="L246" i="3"/>
  <c r="AB246" i="3" s="1"/>
  <c r="AE246" i="3" s="1"/>
  <c r="AH246" i="3" s="1"/>
  <c r="AK246" i="3" s="1"/>
  <c r="AN246" i="3" s="1"/>
  <c r="AQ246" i="3" s="1"/>
  <c r="AT246" i="3" s="1"/>
  <c r="AW246" i="3" s="1"/>
  <c r="AZ246" i="3" s="1"/>
  <c r="L316" i="3"/>
  <c r="AB316" i="3" s="1"/>
  <c r="AE316" i="3" s="1"/>
  <c r="AH316" i="3" s="1"/>
  <c r="AK316" i="3" s="1"/>
  <c r="AN316" i="3" s="1"/>
  <c r="AQ316" i="3" s="1"/>
  <c r="AT316" i="3" s="1"/>
  <c r="AW316" i="3" s="1"/>
  <c r="AZ316" i="3" s="1"/>
  <c r="L324" i="3"/>
  <c r="L57" i="3"/>
  <c r="AB57" i="3" s="1"/>
  <c r="AE57" i="3" s="1"/>
  <c r="AH57" i="3" s="1"/>
  <c r="AK57" i="3" s="1"/>
  <c r="AN57" i="3" s="1"/>
  <c r="AQ57" i="3" s="1"/>
  <c r="AT57" i="3" s="1"/>
  <c r="AW57" i="3" s="1"/>
  <c r="AZ57" i="3" s="1"/>
  <c r="L72" i="3"/>
  <c r="AB72" i="3" s="1"/>
  <c r="AE72" i="3" s="1"/>
  <c r="AH72" i="3" s="1"/>
  <c r="AK72" i="3" s="1"/>
  <c r="AN72" i="3" s="1"/>
  <c r="AQ72" i="3" s="1"/>
  <c r="AT72" i="3" s="1"/>
  <c r="AW72" i="3" s="1"/>
  <c r="AZ72" i="3" s="1"/>
  <c r="W102" i="4"/>
  <c r="Q102" i="4"/>
  <c r="Y103" i="2"/>
  <c r="S284" i="4"/>
  <c r="N284" i="4"/>
  <c r="A160" i="4"/>
  <c r="A223" i="4"/>
  <c r="A160" i="1"/>
  <c r="A292" i="1"/>
  <c r="A148" i="1"/>
  <c r="A117" i="2"/>
  <c r="Z117" i="2" s="1"/>
  <c r="A94" i="2"/>
  <c r="Z94" i="2" s="1"/>
  <c r="A169" i="4"/>
  <c r="Q85" i="4"/>
  <c r="Y39" i="2"/>
  <c r="T39" i="4"/>
  <c r="V39" i="4"/>
  <c r="Y40" i="2"/>
  <c r="U39" i="4"/>
  <c r="W39" i="4"/>
  <c r="X39" i="4"/>
  <c r="Y39" i="4" s="1"/>
  <c r="M39" i="4"/>
  <c r="R118" i="4"/>
  <c r="X118" i="4"/>
  <c r="Y118" i="4" s="1"/>
  <c r="V118" i="4"/>
  <c r="R128" i="4"/>
  <c r="M128" i="4"/>
  <c r="W128" i="4"/>
  <c r="U128" i="4"/>
  <c r="N128" i="4"/>
  <c r="Y129" i="2"/>
  <c r="S128" i="4"/>
  <c r="O128" i="4"/>
  <c r="X128" i="4"/>
  <c r="Y128" i="4" s="1"/>
  <c r="T128" i="4"/>
  <c r="R230" i="4"/>
  <c r="W230" i="4"/>
  <c r="P230" i="4"/>
  <c r="M230" i="4"/>
  <c r="V230" i="4"/>
  <c r="T230" i="4"/>
  <c r="X230" i="4"/>
  <c r="Y230" i="4" s="1"/>
  <c r="O230" i="4"/>
  <c r="Q230" i="4"/>
  <c r="N235" i="4"/>
  <c r="X235" i="4"/>
  <c r="Y235" i="4" s="1"/>
  <c r="V235" i="4"/>
  <c r="W235" i="4"/>
  <c r="U235" i="4"/>
  <c r="O235" i="4"/>
  <c r="Q235" i="4"/>
  <c r="M235" i="4"/>
  <c r="P235" i="4"/>
  <c r="Y236" i="2"/>
  <c r="M245" i="4"/>
  <c r="Y246" i="2"/>
  <c r="T245" i="4"/>
  <c r="R245" i="4"/>
  <c r="U245" i="4"/>
  <c r="S245" i="4"/>
  <c r="N260" i="4"/>
  <c r="O260" i="4"/>
  <c r="P260" i="4"/>
  <c r="R260" i="4"/>
  <c r="T260" i="4"/>
  <c r="W260" i="4"/>
  <c r="X85" i="4"/>
  <c r="Y85" i="4" s="1"/>
  <c r="O58" i="4"/>
  <c r="V128" i="4"/>
  <c r="V245" i="4"/>
  <c r="R235" i="4"/>
  <c r="N230" i="4"/>
  <c r="X114" i="4"/>
  <c r="Y114" i="4" s="1"/>
  <c r="Q260" i="4"/>
  <c r="U284" i="4"/>
  <c r="L15" i="1"/>
  <c r="W7" i="4"/>
  <c r="T7" i="4"/>
  <c r="Q7" i="4"/>
  <c r="S7" i="4"/>
  <c r="V7" i="4"/>
  <c r="M7" i="4"/>
  <c r="P7" i="4"/>
  <c r="U7" i="4"/>
  <c r="X7" i="4"/>
  <c r="Y7" i="4" s="1"/>
  <c r="P28" i="4"/>
  <c r="U28" i="4"/>
  <c r="X73" i="4"/>
  <c r="Y73" i="4" s="1"/>
  <c r="R73" i="4"/>
  <c r="Q73" i="4"/>
  <c r="S73" i="4"/>
  <c r="O73" i="4"/>
  <c r="W73" i="4"/>
  <c r="N73" i="4"/>
  <c r="P73" i="4"/>
  <c r="U73" i="4"/>
  <c r="Y74" i="2"/>
  <c r="O82" i="4"/>
  <c r="U82" i="4"/>
  <c r="P82" i="4"/>
  <c r="N82" i="4"/>
  <c r="S82" i="4"/>
  <c r="Q82" i="4"/>
  <c r="Y83" i="2"/>
  <c r="O84" i="4"/>
  <c r="P84" i="4"/>
  <c r="M84" i="4"/>
  <c r="W84" i="4"/>
  <c r="T84" i="4"/>
  <c r="R84" i="4"/>
  <c r="X84" i="4"/>
  <c r="Y84" i="4" s="1"/>
  <c r="Q90" i="4"/>
  <c r="Y91" i="2"/>
  <c r="N124" i="4"/>
  <c r="S124" i="4"/>
  <c r="W124" i="4"/>
  <c r="P124" i="4"/>
  <c r="Y125" i="2"/>
  <c r="T124" i="4"/>
  <c r="P126" i="4"/>
  <c r="M126" i="4"/>
  <c r="Q126" i="4"/>
  <c r="Y143" i="2"/>
  <c r="U142" i="4"/>
  <c r="N167" i="4"/>
  <c r="R167" i="4"/>
  <c r="X167" i="4"/>
  <c r="Y167" i="4" s="1"/>
  <c r="N220" i="4"/>
  <c r="W220" i="4"/>
  <c r="Q220" i="4"/>
  <c r="U220" i="4"/>
  <c r="W226" i="4"/>
  <c r="P226" i="4"/>
  <c r="R249" i="4"/>
  <c r="T249" i="4"/>
  <c r="V249" i="4"/>
  <c r="X312" i="4"/>
  <c r="Y312" i="4" s="1"/>
  <c r="N312" i="4"/>
  <c r="O312" i="4"/>
  <c r="X314" i="4"/>
  <c r="Y314" i="4" s="1"/>
  <c r="O314" i="4"/>
  <c r="Y315" i="2"/>
  <c r="Q314" i="4"/>
  <c r="N314" i="4"/>
  <c r="W314" i="4"/>
  <c r="P314" i="4"/>
  <c r="U314" i="4"/>
  <c r="S314" i="4"/>
  <c r="T314" i="4"/>
  <c r="V314" i="4"/>
  <c r="X319" i="4"/>
  <c r="Y319" i="4" s="1"/>
  <c r="N319" i="4"/>
  <c r="Y320" i="2"/>
  <c r="U319" i="4"/>
  <c r="M319" i="4"/>
  <c r="R319" i="4"/>
  <c r="Y323" i="2"/>
  <c r="W322" i="4"/>
  <c r="Q322" i="4"/>
  <c r="R322" i="4"/>
  <c r="X323" i="4"/>
  <c r="Y323" i="4" s="1"/>
  <c r="V323" i="4"/>
  <c r="O323" i="4"/>
  <c r="R323" i="4"/>
  <c r="A105" i="2"/>
  <c r="Z105" i="2" s="1"/>
  <c r="A314" i="4"/>
  <c r="N85" i="4"/>
  <c r="S85" i="4"/>
  <c r="U85" i="4"/>
  <c r="Y86" i="2"/>
  <c r="R85" i="4"/>
  <c r="W85" i="4"/>
  <c r="P85" i="4"/>
  <c r="Q113" i="4"/>
  <c r="N113" i="4"/>
  <c r="M113" i="4"/>
  <c r="T38" i="4"/>
  <c r="M38" i="4"/>
  <c r="N38" i="4"/>
  <c r="W38" i="4"/>
  <c r="X38" i="4"/>
  <c r="Y38" i="4" s="1"/>
  <c r="R38" i="4"/>
  <c r="O38" i="4"/>
  <c r="Q38" i="4"/>
  <c r="U38" i="4"/>
  <c r="O104" i="4"/>
  <c r="U104" i="4"/>
  <c r="X104" i="4"/>
  <c r="Y104" i="4" s="1"/>
  <c r="P104" i="4"/>
  <c r="N104" i="4"/>
  <c r="S104" i="4"/>
  <c r="Q104" i="4"/>
  <c r="Y105" i="2"/>
  <c r="R104" i="4"/>
  <c r="W104" i="4"/>
  <c r="N106" i="4"/>
  <c r="V106" i="4"/>
  <c r="U106" i="4"/>
  <c r="X106" i="4"/>
  <c r="Y106" i="4" s="1"/>
  <c r="O106" i="4"/>
  <c r="T106" i="4"/>
  <c r="W106" i="4"/>
  <c r="V198" i="4"/>
  <c r="Q198" i="4"/>
  <c r="O198" i="4"/>
  <c r="U198" i="4"/>
  <c r="P198" i="4"/>
  <c r="T198" i="4"/>
  <c r="N281" i="4"/>
  <c r="R281" i="4"/>
  <c r="P281" i="4"/>
  <c r="W281" i="4"/>
  <c r="A297" i="4"/>
  <c r="A277" i="4"/>
  <c r="A217" i="4"/>
  <c r="A177" i="4"/>
  <c r="X113" i="4"/>
  <c r="Y113" i="4" s="1"/>
  <c r="N102" i="4"/>
  <c r="R50" i="4"/>
  <c r="Y51" i="2"/>
  <c r="W50" i="4"/>
  <c r="P192" i="4"/>
  <c r="R192" i="4"/>
  <c r="M192" i="4"/>
  <c r="V192" i="4"/>
  <c r="U192" i="4"/>
  <c r="V219" i="4"/>
  <c r="N219" i="4"/>
  <c r="W219" i="4"/>
  <c r="Y220" i="2"/>
  <c r="R219" i="4"/>
  <c r="Q219" i="4"/>
  <c r="U219" i="4"/>
  <c r="O219" i="4"/>
  <c r="M219" i="4"/>
  <c r="S219" i="4"/>
  <c r="P242" i="4"/>
  <c r="N242" i="4"/>
  <c r="S242" i="4"/>
  <c r="M242" i="4"/>
  <c r="T242" i="4"/>
  <c r="R242" i="4"/>
  <c r="W242" i="4"/>
  <c r="V242" i="4"/>
  <c r="P254" i="4"/>
  <c r="O254" i="4"/>
  <c r="M254" i="4"/>
  <c r="N254" i="4"/>
  <c r="R254" i="4"/>
  <c r="Q265" i="4"/>
  <c r="P265" i="4"/>
  <c r="N265" i="4"/>
  <c r="W265" i="4"/>
  <c r="A195" i="2"/>
  <c r="Z195" i="2" s="1"/>
  <c r="A268" i="4"/>
  <c r="N50" i="4"/>
  <c r="O113" i="4"/>
  <c r="Q50" i="4"/>
  <c r="T85" i="4"/>
  <c r="V85" i="4"/>
  <c r="Q128" i="4"/>
  <c r="X245" i="4"/>
  <c r="Y245" i="4" s="1"/>
  <c r="T235" i="4"/>
  <c r="V38" i="4"/>
  <c r="Y231" i="2"/>
  <c r="M104" i="4"/>
  <c r="S39" i="4"/>
  <c r="T265" i="4"/>
  <c r="M106" i="4"/>
  <c r="M214" i="4"/>
  <c r="N214" i="4"/>
  <c r="Q214" i="4"/>
  <c r="T118" i="4"/>
  <c r="W254" i="4"/>
  <c r="P10" i="4"/>
  <c r="Q10" i="4"/>
  <c r="T10" i="4"/>
  <c r="U10" i="4"/>
  <c r="R10" i="4"/>
  <c r="O15" i="4"/>
  <c r="N15" i="4"/>
  <c r="Y16" i="2"/>
  <c r="P15" i="4"/>
  <c r="U15" i="4"/>
  <c r="S15" i="4"/>
  <c r="V15" i="4"/>
  <c r="O18" i="4"/>
  <c r="X18" i="4"/>
  <c r="Y18" i="4" s="1"/>
  <c r="Q18" i="4"/>
  <c r="V18" i="4"/>
  <c r="S18" i="4"/>
  <c r="R18" i="4"/>
  <c r="Y19" i="2"/>
  <c r="W18" i="4"/>
  <c r="P20" i="4"/>
  <c r="R20" i="4"/>
  <c r="T20" i="4"/>
  <c r="M20" i="4"/>
  <c r="W23" i="4"/>
  <c r="S23" i="4"/>
  <c r="Q23" i="4"/>
  <c r="P23" i="4"/>
  <c r="X23" i="4"/>
  <c r="Y23" i="4" s="1"/>
  <c r="T23" i="4"/>
  <c r="U23" i="4"/>
  <c r="M77" i="4"/>
  <c r="N77" i="4"/>
  <c r="P77" i="4"/>
  <c r="M93" i="4"/>
  <c r="X93" i="4"/>
  <c r="Y93" i="4" s="1"/>
  <c r="O93" i="4"/>
  <c r="V93" i="4"/>
  <c r="X121" i="4"/>
  <c r="Y121" i="4" s="1"/>
  <c r="Y122" i="2"/>
  <c r="W121" i="4"/>
  <c r="M121" i="4"/>
  <c r="R121" i="4"/>
  <c r="M129" i="4"/>
  <c r="W129" i="4"/>
  <c r="Q129" i="4"/>
  <c r="V129" i="4"/>
  <c r="W152" i="4"/>
  <c r="Y153" i="2"/>
  <c r="X155" i="4"/>
  <c r="Y155" i="4" s="1"/>
  <c r="M155" i="4"/>
  <c r="Y156" i="2"/>
  <c r="O155" i="4"/>
  <c r="T161" i="4"/>
  <c r="O161" i="4"/>
  <c r="M161" i="4"/>
  <c r="S161" i="4"/>
  <c r="X161" i="4"/>
  <c r="Y161" i="4" s="1"/>
  <c r="S163" i="4"/>
  <c r="Q163" i="4"/>
  <c r="R163" i="4"/>
  <c r="Y164" i="2"/>
  <c r="N163" i="4"/>
  <c r="W163" i="4"/>
  <c r="U163" i="4"/>
  <c r="T163" i="4"/>
  <c r="V199" i="4"/>
  <c r="O199" i="4"/>
  <c r="R201" i="4"/>
  <c r="W201" i="4"/>
  <c r="Q201" i="4"/>
  <c r="O201" i="4"/>
  <c r="U201" i="4"/>
  <c r="V201" i="4"/>
  <c r="P201" i="4"/>
  <c r="T201" i="4"/>
  <c r="M201" i="4"/>
  <c r="S209" i="4"/>
  <c r="Q209" i="4"/>
  <c r="W209" i="4"/>
  <c r="Q213" i="4"/>
  <c r="O213" i="4"/>
  <c r="M213" i="4"/>
  <c r="V215" i="4"/>
  <c r="Y216" i="2"/>
  <c r="O215" i="4"/>
  <c r="P215" i="4"/>
  <c r="A273" i="1"/>
  <c r="S26" i="4"/>
  <c r="U26" i="4"/>
  <c r="T26" i="4"/>
  <c r="Y27" i="2"/>
  <c r="A96" i="4"/>
  <c r="A186" i="4"/>
  <c r="A206" i="2"/>
  <c r="Z206" i="2" s="1"/>
  <c r="A195" i="4"/>
  <c r="A11" i="4"/>
  <c r="A233" i="2"/>
  <c r="Z233" i="2" s="1"/>
  <c r="A175" i="2"/>
  <c r="Z175" i="2" s="1"/>
  <c r="A134" i="2"/>
  <c r="A78" i="1"/>
  <c r="A120" i="1"/>
  <c r="A177" i="1"/>
  <c r="A240" i="4"/>
  <c r="A16" i="4"/>
  <c r="U100" i="4"/>
  <c r="S317" i="4"/>
  <c r="P317" i="4"/>
  <c r="P208" i="4"/>
  <c r="O208" i="4"/>
  <c r="R237" i="4"/>
  <c r="S309" i="4"/>
  <c r="U309" i="4"/>
  <c r="T309" i="4"/>
  <c r="Y264" i="2"/>
  <c r="P110" i="4"/>
  <c r="M110" i="4"/>
  <c r="R110" i="4"/>
  <c r="M48" i="4"/>
  <c r="Q48" i="4"/>
  <c r="N48" i="4"/>
  <c r="V14" i="4"/>
  <c r="X14" i="4"/>
  <c r="Y14" i="4" s="1"/>
  <c r="O14" i="4"/>
  <c r="Y229" i="2"/>
  <c r="M228" i="4"/>
  <c r="O228" i="4"/>
  <c r="Q210" i="4"/>
  <c r="U210" i="4"/>
  <c r="S210" i="4"/>
  <c r="N210" i="4"/>
  <c r="W120" i="4"/>
  <c r="Q120" i="4"/>
  <c r="R120" i="4"/>
  <c r="X108" i="4"/>
  <c r="Y108" i="4" s="1"/>
  <c r="U108" i="4"/>
  <c r="O108" i="4"/>
  <c r="N276" i="4"/>
  <c r="O271" i="4"/>
  <c r="N271" i="4"/>
  <c r="X271" i="4"/>
  <c r="Y271" i="4" s="1"/>
  <c r="Q257" i="4"/>
  <c r="O231" i="4"/>
  <c r="Y188" i="2"/>
  <c r="X105" i="4"/>
  <c r="Y105" i="4" s="1"/>
  <c r="M105" i="4"/>
  <c r="O105" i="4"/>
  <c r="O98" i="4"/>
  <c r="X95" i="4"/>
  <c r="Y95" i="4" s="1"/>
  <c r="S95" i="4"/>
  <c r="Y76" i="2"/>
  <c r="Q75" i="4"/>
  <c r="Q11" i="4"/>
  <c r="W11" i="4"/>
  <c r="Y288" i="2"/>
  <c r="Q287" i="4"/>
  <c r="P287" i="4"/>
  <c r="Q134" i="4"/>
  <c r="M134" i="4"/>
  <c r="V134" i="4"/>
  <c r="U42" i="4"/>
  <c r="W42" i="4"/>
  <c r="Q42" i="4"/>
  <c r="Y35" i="2"/>
  <c r="W34" i="4"/>
  <c r="O34" i="4"/>
  <c r="N21" i="4"/>
  <c r="U243" i="4"/>
  <c r="N46" i="4"/>
  <c r="T46" i="4"/>
  <c r="P261" i="4"/>
  <c r="O202" i="4"/>
  <c r="S171" i="4"/>
  <c r="V26" i="4"/>
  <c r="L55" i="1"/>
  <c r="L57" i="1"/>
  <c r="L110" i="1"/>
  <c r="L125" i="1"/>
  <c r="L129" i="1"/>
  <c r="L141" i="1"/>
  <c r="L324" i="1"/>
  <c r="O5" i="4"/>
  <c r="W5" i="4"/>
  <c r="R5" i="4"/>
  <c r="L54" i="2"/>
  <c r="L68" i="2"/>
  <c r="Y68" i="2" s="1"/>
  <c r="L72" i="2"/>
  <c r="R184" i="4"/>
  <c r="W184" i="4"/>
  <c r="M184" i="4"/>
  <c r="V194" i="4"/>
  <c r="R194" i="4"/>
  <c r="T194" i="4"/>
  <c r="Y195" i="2"/>
  <c r="L237" i="2"/>
  <c r="Q238" i="4"/>
  <c r="R238" i="4"/>
  <c r="P305" i="4"/>
  <c r="Q305" i="4"/>
  <c r="L112" i="4"/>
  <c r="L146" i="4"/>
  <c r="A217" i="1"/>
  <c r="A73" i="1"/>
  <c r="A314" i="2"/>
  <c r="Z314" i="2" s="1"/>
  <c r="A18" i="4"/>
  <c r="X237" i="4"/>
  <c r="Y237" i="4" s="1"/>
  <c r="T237" i="4"/>
  <c r="S237" i="4"/>
  <c r="V205" i="4"/>
  <c r="P205" i="4"/>
  <c r="U205" i="4"/>
  <c r="O205" i="4"/>
  <c r="X205" i="4"/>
  <c r="Y205" i="4" s="1"/>
  <c r="Y206" i="2"/>
  <c r="T252" i="4"/>
  <c r="V252" i="4"/>
  <c r="X252" i="4"/>
  <c r="Y252" i="4" s="1"/>
  <c r="S252" i="4"/>
  <c r="A324" i="4"/>
  <c r="A238" i="2"/>
  <c r="Z238" i="2" s="1"/>
  <c r="Q317" i="4"/>
  <c r="U208" i="4"/>
  <c r="Y238" i="2"/>
  <c r="O309" i="4"/>
  <c r="V309" i="4"/>
  <c r="Q309" i="4"/>
  <c r="X110" i="4"/>
  <c r="Y110" i="4" s="1"/>
  <c r="W110" i="4"/>
  <c r="R48" i="4"/>
  <c r="U48" i="4"/>
  <c r="U14" i="4"/>
  <c r="X228" i="4"/>
  <c r="Y228" i="4" s="1"/>
  <c r="T228" i="4"/>
  <c r="Y211" i="2"/>
  <c r="M210" i="4"/>
  <c r="O120" i="4"/>
  <c r="X120" i="4"/>
  <c r="Y120" i="4" s="1"/>
  <c r="T108" i="4"/>
  <c r="M108" i="4"/>
  <c r="Y272" i="2"/>
  <c r="U271" i="4"/>
  <c r="O257" i="4"/>
  <c r="T105" i="4"/>
  <c r="Q105" i="4"/>
  <c r="Y96" i="2"/>
  <c r="U95" i="4"/>
  <c r="O95" i="4"/>
  <c r="V75" i="4"/>
  <c r="V11" i="4"/>
  <c r="V287" i="4"/>
  <c r="M287" i="4"/>
  <c r="W134" i="4"/>
  <c r="X134" i="4"/>
  <c r="Y134" i="4" s="1"/>
  <c r="O42" i="4"/>
  <c r="R42" i="4"/>
  <c r="N34" i="4"/>
  <c r="V34" i="4"/>
  <c r="P34" i="4"/>
  <c r="O273" i="4"/>
  <c r="U237" i="4"/>
  <c r="V202" i="4"/>
  <c r="M205" i="4"/>
  <c r="S205" i="4"/>
  <c r="X26" i="4"/>
  <c r="Y26" i="4" s="1"/>
  <c r="L29" i="1"/>
  <c r="L36" i="1"/>
  <c r="L77" i="1"/>
  <c r="L88" i="1"/>
  <c r="L156" i="1"/>
  <c r="L160" i="1"/>
  <c r="L240" i="1"/>
  <c r="L280" i="1"/>
  <c r="S6" i="4"/>
  <c r="V6" i="4"/>
  <c r="W6" i="4"/>
  <c r="Y7" i="2"/>
  <c r="S9" i="4"/>
  <c r="X9" i="4"/>
  <c r="Y9" i="4" s="1"/>
  <c r="Q9" i="4"/>
  <c r="Q60" i="4"/>
  <c r="V60" i="4"/>
  <c r="O65" i="4"/>
  <c r="N65" i="4"/>
  <c r="L159" i="2"/>
  <c r="L165" i="2"/>
  <c r="R169" i="4"/>
  <c r="W169" i="4"/>
  <c r="V197" i="4"/>
  <c r="R197" i="4"/>
  <c r="T197" i="4"/>
  <c r="Y198" i="2"/>
  <c r="X253" i="4"/>
  <c r="Y253" i="4" s="1"/>
  <c r="T253" i="4"/>
  <c r="R253" i="4"/>
  <c r="S253" i="4"/>
  <c r="L280" i="2"/>
  <c r="P289" i="4"/>
  <c r="T289" i="4"/>
  <c r="M311" i="4"/>
  <c r="R311" i="4"/>
  <c r="O311" i="4"/>
  <c r="L326" i="2"/>
  <c r="L100" i="4"/>
  <c r="L128" i="4"/>
  <c r="L131" i="4"/>
  <c r="A86" i="1"/>
  <c r="A236" i="1"/>
  <c r="A264" i="1"/>
  <c r="A21" i="2"/>
  <c r="Z21" i="2" s="1"/>
  <c r="A287" i="2"/>
  <c r="A65" i="4"/>
  <c r="A202" i="4"/>
  <c r="A8" i="1"/>
  <c r="L51" i="1"/>
  <c r="L56" i="1"/>
  <c r="L68" i="1"/>
  <c r="L82" i="1"/>
  <c r="L83" i="1"/>
  <c r="L101" i="1"/>
  <c r="L132" i="1"/>
  <c r="L149" i="1"/>
  <c r="L201" i="1"/>
  <c r="L237" i="1"/>
  <c r="L281" i="1"/>
  <c r="L316" i="1"/>
  <c r="L318" i="1"/>
  <c r="L44" i="2"/>
  <c r="P43" i="4" s="1"/>
  <c r="L60" i="2"/>
  <c r="L84" i="2"/>
  <c r="O83" i="4" s="1"/>
  <c r="L87" i="2"/>
  <c r="T86" i="4" s="1"/>
  <c r="L110" i="2"/>
  <c r="L163" i="2"/>
  <c r="S162" i="4" s="1"/>
  <c r="L291" i="2"/>
  <c r="L321" i="2"/>
  <c r="N320" i="4" s="1"/>
  <c r="L66" i="4"/>
  <c r="L71" i="4"/>
  <c r="L99" i="4"/>
  <c r="L125" i="4"/>
  <c r="L140" i="4"/>
  <c r="L157" i="4"/>
  <c r="L159" i="4"/>
  <c r="L179" i="4"/>
  <c r="L322" i="4"/>
  <c r="A161" i="1"/>
  <c r="A48" i="1"/>
  <c r="A5" i="1"/>
  <c r="A98" i="2"/>
  <c r="Z98" i="2" s="1"/>
  <c r="A22" i="2"/>
  <c r="Z22" i="2" s="1"/>
  <c r="A58" i="2"/>
  <c r="Z58" i="2" s="1"/>
  <c r="A278" i="2"/>
  <c r="Z278" i="2" s="1"/>
  <c r="A125" i="2"/>
  <c r="A151" i="4"/>
  <c r="A138" i="4"/>
  <c r="L63" i="1"/>
  <c r="L67" i="1"/>
  <c r="L69" i="1"/>
  <c r="L72" i="1"/>
  <c r="L108" i="1"/>
  <c r="L113" i="1"/>
  <c r="L137" i="1"/>
  <c r="L209" i="1"/>
  <c r="L234" i="1"/>
  <c r="L284" i="1"/>
  <c r="L286" i="1"/>
  <c r="L308" i="1"/>
  <c r="L88" i="2"/>
  <c r="L126" i="2"/>
  <c r="L147" i="2"/>
  <c r="L201" i="2"/>
  <c r="X200" i="4" s="1"/>
  <c r="Y200" i="4" s="1"/>
  <c r="L257" i="2"/>
  <c r="M256" i="4" s="1"/>
  <c r="L284" i="2"/>
  <c r="L8" i="4"/>
  <c r="L23" i="4"/>
  <c r="L52" i="4"/>
  <c r="L61" i="4"/>
  <c r="L83" i="4"/>
  <c r="L109" i="4"/>
  <c r="L156" i="4"/>
  <c r="L206" i="4"/>
  <c r="A117" i="1"/>
  <c r="A287" i="4"/>
  <c r="A187" i="4"/>
  <c r="A59" i="4"/>
  <c r="A85" i="2"/>
  <c r="Z85" i="2" s="1"/>
  <c r="A254" i="2"/>
  <c r="Z254" i="2" s="1"/>
  <c r="A57" i="2"/>
  <c r="Z57" i="2" s="1"/>
  <c r="A140" i="1"/>
  <c r="A118" i="2"/>
  <c r="Z118" i="2" s="1"/>
  <c r="A280" i="1"/>
  <c r="A300" i="1"/>
  <c r="A188" i="1"/>
  <c r="A14" i="2"/>
  <c r="Z14" i="2" s="1"/>
  <c r="A212" i="1"/>
  <c r="A72" i="1"/>
  <c r="A93" i="1"/>
  <c r="A108" i="4"/>
  <c r="A49" i="4"/>
  <c r="A283" i="4"/>
  <c r="A119" i="4"/>
  <c r="A259" i="2"/>
  <c r="Z259" i="2" s="1"/>
  <c r="A325" i="1"/>
  <c r="A42" i="2"/>
  <c r="Z42" i="2" s="1"/>
  <c r="A45" i="2"/>
  <c r="Z45" i="2" s="1"/>
  <c r="A138" i="2"/>
  <c r="A39" i="2"/>
  <c r="Z39" i="2" s="1"/>
  <c r="A297" i="1"/>
  <c r="A113" i="1"/>
  <c r="A241" i="1"/>
  <c r="A310" i="4"/>
  <c r="A74" i="4"/>
  <c r="L326" i="1"/>
  <c r="L5" i="2"/>
  <c r="L9" i="2"/>
  <c r="O8" i="4" s="1"/>
  <c r="L53" i="2"/>
  <c r="M52" i="4" s="1"/>
  <c r="L62" i="2"/>
  <c r="L93" i="2"/>
  <c r="L108" i="2"/>
  <c r="T107" i="4" s="1"/>
  <c r="L137" i="2"/>
  <c r="Y137" i="2" s="1"/>
  <c r="L157" i="2"/>
  <c r="O156" i="4" s="1"/>
  <c r="L207" i="2"/>
  <c r="L235" i="2"/>
  <c r="Q234" i="4" s="1"/>
  <c r="L28" i="4"/>
  <c r="L58" i="4"/>
  <c r="L59" i="4"/>
  <c r="L72" i="4"/>
  <c r="L107" i="4"/>
  <c r="L118" i="4"/>
  <c r="L124" i="4"/>
  <c r="L136" i="4"/>
  <c r="L158" i="4"/>
  <c r="L164" i="4"/>
  <c r="L290" i="4"/>
  <c r="L323" i="4"/>
  <c r="L325" i="4"/>
  <c r="L15" i="3"/>
  <c r="AB15" i="3" s="1"/>
  <c r="AE15" i="3" s="1"/>
  <c r="AH15" i="3" s="1"/>
  <c r="AK15" i="3" s="1"/>
  <c r="AN15" i="3" s="1"/>
  <c r="AQ15" i="3" s="1"/>
  <c r="AT15" i="3" s="1"/>
  <c r="AW15" i="3" s="1"/>
  <c r="AZ15" i="3" s="1"/>
  <c r="A266" i="4"/>
  <c r="A246" i="4"/>
  <c r="A146" i="4"/>
  <c r="A98" i="4"/>
  <c r="A34" i="4"/>
  <c r="A323" i="3"/>
  <c r="A287" i="3"/>
  <c r="A283" i="3"/>
  <c r="A247" i="3"/>
  <c r="A239" i="3"/>
  <c r="A195" i="3"/>
  <c r="A115" i="3"/>
  <c r="A63" i="3"/>
  <c r="A55" i="3"/>
  <c r="A35" i="3"/>
  <c r="A31" i="3"/>
  <c r="A23" i="3"/>
  <c r="A11" i="3"/>
  <c r="A7" i="3"/>
  <c r="A325" i="2"/>
  <c r="Z325" i="2" s="1"/>
  <c r="A321" i="2"/>
  <c r="Z321" i="2" s="1"/>
  <c r="A317" i="2"/>
  <c r="Z317" i="2" s="1"/>
  <c r="A313" i="2"/>
  <c r="Z313" i="2" s="1"/>
  <c r="A309" i="2"/>
  <c r="Z309" i="2" s="1"/>
  <c r="A305" i="2"/>
  <c r="Z305" i="2" s="1"/>
  <c r="A301" i="2"/>
  <c r="Z301" i="2" s="1"/>
  <c r="A297" i="2"/>
  <c r="Z297" i="2" s="1"/>
  <c r="A293" i="2"/>
  <c r="Z293" i="2" s="1"/>
  <c r="A289" i="2"/>
  <c r="Z289" i="2" s="1"/>
  <c r="A285" i="2"/>
  <c r="Z285" i="2" s="1"/>
  <c r="A281" i="2"/>
  <c r="Z281" i="2" s="1"/>
  <c r="A277" i="2"/>
  <c r="Z277" i="2" s="1"/>
  <c r="A273" i="2"/>
  <c r="Z273" i="2" s="1"/>
  <c r="A269" i="2"/>
  <c r="Z269" i="2" s="1"/>
  <c r="A265" i="2"/>
  <c r="Z265" i="2" s="1"/>
  <c r="A261" i="2"/>
  <c r="Z261" i="2" s="1"/>
  <c r="A257" i="2"/>
  <c r="Z257" i="2" s="1"/>
  <c r="A253" i="2"/>
  <c r="Z253" i="2" s="1"/>
  <c r="A249" i="2"/>
  <c r="Z249" i="2" s="1"/>
  <c r="A245" i="2"/>
  <c r="Z245" i="2" s="1"/>
  <c r="A240" i="2"/>
  <c r="Z240" i="2" s="1"/>
  <c r="A236" i="2"/>
  <c r="Z236" i="2" s="1"/>
  <c r="A232" i="2"/>
  <c r="Z232" i="2" s="1"/>
  <c r="A228" i="2"/>
  <c r="Z228" i="2" s="1"/>
  <c r="A224" i="2"/>
  <c r="Z224" i="2" s="1"/>
  <c r="A220" i="2"/>
  <c r="Z220" i="2" s="1"/>
  <c r="A216" i="2"/>
  <c r="Z216" i="2" s="1"/>
  <c r="A212" i="2"/>
  <c r="Z212" i="2" s="1"/>
  <c r="A208" i="2"/>
  <c r="Z208" i="2" s="1"/>
  <c r="A204" i="2"/>
  <c r="Z204" i="2" s="1"/>
  <c r="A200" i="2"/>
  <c r="Z200" i="2" s="1"/>
  <c r="A196" i="2"/>
  <c r="Z196" i="2" s="1"/>
  <c r="A192" i="2"/>
  <c r="Z192" i="2" s="1"/>
  <c r="A188" i="2"/>
  <c r="Z188" i="2" s="1"/>
  <c r="A184" i="2"/>
  <c r="Z184" i="2" s="1"/>
  <c r="A180" i="2"/>
  <c r="Z180" i="2" s="1"/>
  <c r="A176" i="2"/>
  <c r="Z176" i="2" s="1"/>
  <c r="A172" i="2"/>
  <c r="Z172" i="2" s="1"/>
  <c r="A168" i="2"/>
  <c r="Z168" i="2" s="1"/>
  <c r="A164" i="2"/>
  <c r="Z164" i="2" s="1"/>
  <c r="A160" i="2"/>
  <c r="Z160" i="2" s="1"/>
  <c r="A156" i="2"/>
  <c r="Z156" i="2" s="1"/>
  <c r="A152" i="2"/>
  <c r="Z152" i="2" s="1"/>
  <c r="A148" i="2"/>
  <c r="Z148" i="2" s="1"/>
  <c r="A144" i="2"/>
  <c r="Z144" i="2" s="1"/>
  <c r="A140" i="2"/>
  <c r="Z140" i="2" s="1"/>
  <c r="A136" i="2"/>
  <c r="Z136" i="2" s="1"/>
  <c r="A132" i="2"/>
  <c r="Z132" i="2" s="1"/>
  <c r="A128" i="2"/>
  <c r="Z128" i="2" s="1"/>
  <c r="A124" i="2"/>
  <c r="Z124" i="2" s="1"/>
  <c r="A120" i="2"/>
  <c r="Z120" i="2" s="1"/>
  <c r="A116" i="2"/>
  <c r="Z116" i="2" s="1"/>
  <c r="A112" i="2"/>
  <c r="Z112" i="2" s="1"/>
  <c r="A108" i="2"/>
  <c r="Z108" i="2" s="1"/>
  <c r="A104" i="2"/>
  <c r="Z104" i="2" s="1"/>
  <c r="A100" i="2"/>
  <c r="Z100" i="2" s="1"/>
  <c r="A96" i="2"/>
  <c r="Z96" i="2" s="1"/>
  <c r="A92" i="2"/>
  <c r="Z92" i="2" s="1"/>
  <c r="A88" i="2"/>
  <c r="Z88" i="2" s="1"/>
  <c r="A84" i="2"/>
  <c r="Z84" i="2" s="1"/>
  <c r="A80" i="2"/>
  <c r="Z80" i="2" s="1"/>
  <c r="A76" i="2"/>
  <c r="Z76" i="2" s="1"/>
  <c r="A72" i="2"/>
  <c r="Z72" i="2" s="1"/>
  <c r="A68" i="2"/>
  <c r="Z68" i="2" s="1"/>
  <c r="A64" i="2"/>
  <c r="Z64" i="2" s="1"/>
  <c r="A60" i="2"/>
  <c r="Z60" i="2" s="1"/>
  <c r="A56" i="2"/>
  <c r="Z56" i="2" s="1"/>
  <c r="A52" i="2"/>
  <c r="Z52" i="2" s="1"/>
  <c r="A48" i="2"/>
  <c r="Z48" i="2" s="1"/>
  <c r="A44" i="2"/>
  <c r="Z44" i="2" s="1"/>
  <c r="A40" i="2"/>
  <c r="Z40" i="2" s="1"/>
  <c r="A36" i="2"/>
  <c r="Z36" i="2" s="1"/>
  <c r="A32" i="2"/>
  <c r="Z32" i="2" s="1"/>
  <c r="A28" i="2"/>
  <c r="Z28" i="2" s="1"/>
  <c r="A24" i="2"/>
  <c r="A20" i="2"/>
  <c r="Z20" i="2" s="1"/>
  <c r="A16" i="2"/>
  <c r="Z16" i="2" s="1"/>
  <c r="A12" i="2"/>
  <c r="Z12" i="2" s="1"/>
  <c r="A8" i="2"/>
  <c r="Z8" i="2" s="1"/>
  <c r="A327" i="1"/>
  <c r="A323" i="1"/>
  <c r="A319" i="1"/>
  <c r="A315" i="1"/>
  <c r="A311" i="1"/>
  <c r="A307" i="1"/>
  <c r="A303" i="1"/>
  <c r="A299" i="1"/>
  <c r="A295" i="1"/>
  <c r="A291" i="1"/>
  <c r="A287" i="1"/>
  <c r="A283" i="1"/>
  <c r="A279" i="1"/>
  <c r="A275" i="1"/>
  <c r="A271" i="1"/>
  <c r="A267" i="1"/>
  <c r="A263" i="1"/>
  <c r="A259" i="1"/>
  <c r="A255" i="1"/>
  <c r="A251" i="1"/>
  <c r="A247" i="1"/>
  <c r="A243" i="1"/>
  <c r="A239" i="1"/>
  <c r="A235" i="1"/>
  <c r="A231" i="1"/>
  <c r="A227" i="1"/>
  <c r="A223" i="1"/>
  <c r="A219" i="1"/>
  <c r="A215" i="1"/>
  <c r="A211" i="1"/>
  <c r="A207" i="1"/>
  <c r="A203" i="1"/>
  <c r="A199" i="1"/>
  <c r="A195" i="1"/>
  <c r="A191" i="1"/>
  <c r="A187" i="1"/>
  <c r="A183" i="1"/>
  <c r="A179" i="1"/>
  <c r="A175" i="1"/>
  <c r="A171" i="1"/>
  <c r="A167" i="1"/>
  <c r="A163" i="1"/>
  <c r="A159" i="1"/>
  <c r="A155" i="1"/>
  <c r="A151" i="1"/>
  <c r="A147" i="1"/>
  <c r="A143" i="1"/>
  <c r="A139" i="1"/>
  <c r="A135" i="1"/>
  <c r="A131" i="1"/>
  <c r="A127" i="1"/>
  <c r="A123" i="1"/>
  <c r="A119" i="1"/>
  <c r="A115" i="1"/>
  <c r="A111" i="1"/>
  <c r="A107" i="1"/>
  <c r="A103" i="1"/>
  <c r="A99" i="1"/>
  <c r="A95" i="1"/>
  <c r="A91" i="1"/>
  <c r="A87" i="1"/>
  <c r="A83" i="1"/>
  <c r="A79" i="1"/>
  <c r="A75" i="1"/>
  <c r="A71" i="1"/>
  <c r="A67" i="1"/>
  <c r="A63" i="1"/>
  <c r="A59" i="1"/>
  <c r="A55" i="1"/>
  <c r="A51" i="1"/>
  <c r="A47" i="1"/>
  <c r="A43" i="1"/>
  <c r="A39" i="1"/>
  <c r="A35" i="1"/>
  <c r="A31" i="1"/>
  <c r="A27" i="1"/>
  <c r="A23" i="1"/>
  <c r="A19" i="1"/>
  <c r="A15" i="1"/>
  <c r="A11" i="1"/>
  <c r="A7" i="1"/>
  <c r="L60" i="3"/>
  <c r="AB60" i="3" s="1"/>
  <c r="AE60" i="3" s="1"/>
  <c r="AH60" i="3" s="1"/>
  <c r="AK60" i="3" s="1"/>
  <c r="AN60" i="3" s="1"/>
  <c r="AQ60" i="3" s="1"/>
  <c r="AT60" i="3" s="1"/>
  <c r="AW60" i="3" s="1"/>
  <c r="AZ60" i="3" s="1"/>
  <c r="L119" i="3"/>
  <c r="AB119" i="3" s="1"/>
  <c r="AE119" i="3" s="1"/>
  <c r="AH119" i="3" s="1"/>
  <c r="AK119" i="3" s="1"/>
  <c r="AN119" i="3" s="1"/>
  <c r="AQ119" i="3" s="1"/>
  <c r="AT119" i="3" s="1"/>
  <c r="AW119" i="3" s="1"/>
  <c r="AZ119" i="3" s="1"/>
  <c r="L150" i="3"/>
  <c r="AB150" i="3" s="1"/>
  <c r="AE150" i="3" s="1"/>
  <c r="AH150" i="3" s="1"/>
  <c r="AK150" i="3" s="1"/>
  <c r="AN150" i="3" s="1"/>
  <c r="AQ150" i="3" s="1"/>
  <c r="AT150" i="3" s="1"/>
  <c r="AW150" i="3" s="1"/>
  <c r="AZ150" i="3" s="1"/>
  <c r="L158" i="3"/>
  <c r="AB158" i="3" s="1"/>
  <c r="AE158" i="3" s="1"/>
  <c r="AH158" i="3" s="1"/>
  <c r="AK158" i="3" s="1"/>
  <c r="AN158" i="3" s="1"/>
  <c r="AQ158" i="3" s="1"/>
  <c r="AT158" i="3" s="1"/>
  <c r="AW158" i="3" s="1"/>
  <c r="AZ158" i="3" s="1"/>
  <c r="L165" i="3"/>
  <c r="AB165" i="3" s="1"/>
  <c r="L207" i="3"/>
  <c r="AB207" i="3" s="1"/>
  <c r="AE207" i="3" s="1"/>
  <c r="AH207" i="3" s="1"/>
  <c r="AK207" i="3" s="1"/>
  <c r="AN207" i="3" s="1"/>
  <c r="AQ207" i="3" s="1"/>
  <c r="AT207" i="3" s="1"/>
  <c r="AW207" i="3" s="1"/>
  <c r="AZ207" i="3" s="1"/>
  <c r="L222" i="3"/>
  <c r="AB222" i="3" s="1"/>
  <c r="AE222" i="3" s="1"/>
  <c r="AH222" i="3" s="1"/>
  <c r="AK222" i="3" s="1"/>
  <c r="AN222" i="3" s="1"/>
  <c r="AQ222" i="3" s="1"/>
  <c r="AT222" i="3" s="1"/>
  <c r="AW222" i="3" s="1"/>
  <c r="AZ222" i="3" s="1"/>
  <c r="L226" i="3"/>
  <c r="AB226" i="3" s="1"/>
  <c r="AE226" i="3" s="1"/>
  <c r="AH226" i="3" s="1"/>
  <c r="AK226" i="3" s="1"/>
  <c r="AN226" i="3" s="1"/>
  <c r="AQ226" i="3" s="1"/>
  <c r="AT226" i="3" s="1"/>
  <c r="AW226" i="3" s="1"/>
  <c r="AZ226" i="3" s="1"/>
  <c r="L276" i="3"/>
  <c r="AB276" i="3" s="1"/>
  <c r="AE276" i="3" s="1"/>
  <c r="AH276" i="3" s="1"/>
  <c r="AK276" i="3" s="1"/>
  <c r="AN276" i="3" s="1"/>
  <c r="AQ276" i="3" s="1"/>
  <c r="AT276" i="3" s="1"/>
  <c r="AW276" i="3" s="1"/>
  <c r="AZ276" i="3" s="1"/>
  <c r="L279" i="3"/>
  <c r="AB279" i="3" s="1"/>
  <c r="AE279" i="3" s="1"/>
  <c r="AH279" i="3" s="1"/>
  <c r="AK279" i="3" s="1"/>
  <c r="AN279" i="3" s="1"/>
  <c r="AQ279" i="3" s="1"/>
  <c r="AT279" i="3" s="1"/>
  <c r="AW279" i="3" s="1"/>
  <c r="AZ279" i="3" s="1"/>
  <c r="L319" i="3"/>
  <c r="AB319" i="3" s="1"/>
  <c r="AE319" i="3" s="1"/>
  <c r="AH319" i="3" s="1"/>
  <c r="AK319" i="3" s="1"/>
  <c r="AN319" i="3" s="1"/>
  <c r="AQ319" i="3" s="1"/>
  <c r="AT319" i="3" s="1"/>
  <c r="AW319" i="3" s="1"/>
  <c r="AZ319" i="3" s="1"/>
  <c r="A266" i="3"/>
  <c r="A262" i="3"/>
  <c r="A178" i="3"/>
  <c r="A158" i="3"/>
  <c r="A58" i="3"/>
  <c r="A38" i="3"/>
  <c r="A34" i="3"/>
  <c r="A26" i="3"/>
  <c r="A10" i="3"/>
  <c r="A6" i="3"/>
  <c r="A324" i="2"/>
  <c r="Z324" i="2" s="1"/>
  <c r="A320" i="2"/>
  <c r="Z320" i="2" s="1"/>
  <c r="A316" i="2"/>
  <c r="A312" i="2"/>
  <c r="Z312" i="2" s="1"/>
  <c r="A308" i="2"/>
  <c r="Z308" i="2" s="1"/>
  <c r="A304" i="2"/>
  <c r="Z304" i="2" s="1"/>
  <c r="A300" i="2"/>
  <c r="Z300" i="2" s="1"/>
  <c r="A296" i="2"/>
  <c r="Z296" i="2" s="1"/>
  <c r="A292" i="2"/>
  <c r="Z292" i="2" s="1"/>
  <c r="A288" i="2"/>
  <c r="Z288" i="2" s="1"/>
  <c r="A284" i="2"/>
  <c r="Z284" i="2" s="1"/>
  <c r="A280" i="2"/>
  <c r="Z280" i="2" s="1"/>
  <c r="A276" i="2"/>
  <c r="Z276" i="2" s="1"/>
  <c r="A272" i="2"/>
  <c r="Z272" i="2" s="1"/>
  <c r="A268" i="2"/>
  <c r="Z268" i="2" s="1"/>
  <c r="A264" i="2"/>
  <c r="Z264" i="2" s="1"/>
  <c r="A260" i="2"/>
  <c r="Z260" i="2" s="1"/>
  <c r="A256" i="2"/>
  <c r="Z256" i="2" s="1"/>
  <c r="A252" i="2"/>
  <c r="Z252" i="2" s="1"/>
  <c r="A248" i="2"/>
  <c r="Z248" i="2" s="1"/>
  <c r="A244" i="2"/>
  <c r="Z244" i="2" s="1"/>
  <c r="A239" i="2"/>
  <c r="Z239" i="2" s="1"/>
  <c r="A235" i="2"/>
  <c r="A231" i="2"/>
  <c r="A227" i="2"/>
  <c r="Z227" i="2" s="1"/>
  <c r="A223" i="2"/>
  <c r="Z223" i="2" s="1"/>
  <c r="A219" i="2"/>
  <c r="Z219" i="2" s="1"/>
  <c r="A215" i="2"/>
  <c r="Z215" i="2" s="1"/>
  <c r="A211" i="2"/>
  <c r="Z211" i="2" s="1"/>
  <c r="A207" i="2"/>
  <c r="Z207" i="2" s="1"/>
  <c r="A203" i="2"/>
  <c r="Z203" i="2" s="1"/>
  <c r="A199" i="2"/>
  <c r="Z199" i="2" s="1"/>
  <c r="A191" i="2"/>
  <c r="Z191" i="2" s="1"/>
  <c r="A187" i="2"/>
  <c r="Z187" i="2" s="1"/>
  <c r="A183" i="2"/>
  <c r="Z183" i="2" s="1"/>
  <c r="A179" i="2"/>
  <c r="Z179" i="2" s="1"/>
  <c r="A171" i="2"/>
  <c r="Z171" i="2" s="1"/>
  <c r="A167" i="2"/>
  <c r="Z167" i="2" s="1"/>
  <c r="A163" i="2"/>
  <c r="Z163" i="2" s="1"/>
  <c r="A159" i="2"/>
  <c r="Z159" i="2" s="1"/>
  <c r="A155" i="2"/>
  <c r="Z155" i="2" s="1"/>
  <c r="A151" i="2"/>
  <c r="Z151" i="2" s="1"/>
  <c r="A147" i="2"/>
  <c r="Z147" i="2" s="1"/>
  <c r="A143" i="2"/>
  <c r="Z143" i="2" s="1"/>
  <c r="A139" i="2"/>
  <c r="Z139" i="2" s="1"/>
  <c r="A135" i="2"/>
  <c r="Z135" i="2" s="1"/>
  <c r="A131" i="2"/>
  <c r="Z131" i="2" s="1"/>
  <c r="A127" i="2"/>
  <c r="Z127" i="2" s="1"/>
  <c r="A123" i="2"/>
  <c r="Z123" i="2" s="1"/>
  <c r="A119" i="2"/>
  <c r="Z119" i="2" s="1"/>
  <c r="A115" i="2"/>
  <c r="Z115" i="2" s="1"/>
  <c r="A111" i="2"/>
  <c r="Z111" i="2" s="1"/>
  <c r="A107" i="2"/>
  <c r="Z107" i="2" s="1"/>
  <c r="A103" i="2"/>
  <c r="Z103" i="2" s="1"/>
  <c r="A99" i="2"/>
  <c r="Z99" i="2" s="1"/>
  <c r="A95" i="2"/>
  <c r="Z95" i="2" s="1"/>
  <c r="A91" i="2"/>
  <c r="Z91" i="2" s="1"/>
  <c r="A87" i="2"/>
  <c r="Z87" i="2" s="1"/>
  <c r="A83" i="2"/>
  <c r="Z83" i="2" s="1"/>
  <c r="A79" i="2"/>
  <c r="Z79" i="2" s="1"/>
  <c r="A75" i="2"/>
  <c r="Z75" i="2" s="1"/>
  <c r="A71" i="2"/>
  <c r="Z71" i="2" s="1"/>
  <c r="A67" i="2"/>
  <c r="Z67" i="2" s="1"/>
  <c r="A63" i="2"/>
  <c r="Z63" i="2" s="1"/>
  <c r="A59" i="2"/>
  <c r="Z59" i="2" s="1"/>
  <c r="A55" i="2"/>
  <c r="Z55" i="2" s="1"/>
  <c r="A51" i="2"/>
  <c r="Z51" i="2" s="1"/>
  <c r="A47" i="2"/>
  <c r="Z47" i="2" s="1"/>
  <c r="A43" i="2"/>
  <c r="Z43" i="2" s="1"/>
  <c r="A35" i="2"/>
  <c r="Z35" i="2" s="1"/>
  <c r="A31" i="2"/>
  <c r="Z31" i="2" s="1"/>
  <c r="A27" i="2"/>
  <c r="Z27" i="2" s="1"/>
  <c r="A23" i="2"/>
  <c r="Z23" i="2" s="1"/>
  <c r="A19" i="2"/>
  <c r="Z19" i="2" s="1"/>
  <c r="A15" i="2"/>
  <c r="Z15" i="2" s="1"/>
  <c r="A11" i="2"/>
  <c r="Z11" i="2" s="1"/>
  <c r="A7" i="2"/>
  <c r="Z7" i="2" s="1"/>
  <c r="A326" i="1"/>
  <c r="A322" i="1"/>
  <c r="A318" i="1"/>
  <c r="A314" i="1"/>
  <c r="A310" i="1"/>
  <c r="A306" i="1"/>
  <c r="A302" i="1"/>
  <c r="A298" i="1"/>
  <c r="A294" i="1"/>
  <c r="A290" i="1"/>
  <c r="A286" i="1"/>
  <c r="A282" i="1"/>
  <c r="A278" i="1"/>
  <c r="A274" i="1"/>
  <c r="A270" i="1"/>
  <c r="A266" i="1"/>
  <c r="A262" i="1"/>
  <c r="A258" i="1"/>
  <c r="A254" i="1"/>
  <c r="A250" i="1"/>
  <c r="A246" i="1"/>
  <c r="A242" i="1"/>
  <c r="A238" i="1"/>
  <c r="A234" i="1"/>
  <c r="A230" i="1"/>
  <c r="A226" i="1"/>
  <c r="A222" i="1"/>
  <c r="A218" i="1"/>
  <c r="A214" i="1"/>
  <c r="A210" i="1"/>
  <c r="A206" i="1"/>
  <c r="A202" i="1"/>
  <c r="A198" i="1"/>
  <c r="A194" i="1"/>
  <c r="A190" i="1"/>
  <c r="A186" i="1"/>
  <c r="A182" i="1"/>
  <c r="A178" i="1"/>
  <c r="A174" i="1"/>
  <c r="A170" i="1"/>
  <c r="A166" i="1"/>
  <c r="A162" i="1"/>
  <c r="A158" i="1"/>
  <c r="A154" i="1"/>
  <c r="A150" i="1"/>
  <c r="A146" i="1"/>
  <c r="A142" i="1"/>
  <c r="A138" i="1"/>
  <c r="A134" i="1"/>
  <c r="A130" i="1"/>
  <c r="A126" i="1"/>
  <c r="A122" i="1"/>
  <c r="A118" i="1"/>
  <c r="A114" i="1"/>
  <c r="A110" i="1"/>
  <c r="A106" i="1"/>
  <c r="A102" i="1"/>
  <c r="A98" i="1"/>
  <c r="A94" i="1"/>
  <c r="A90" i="1"/>
  <c r="A82" i="1"/>
  <c r="A74" i="1"/>
  <c r="A70" i="1"/>
  <c r="A66" i="1"/>
  <c r="A62" i="1"/>
  <c r="A58" i="1"/>
  <c r="A54" i="1"/>
  <c r="A50" i="1"/>
  <c r="A46" i="1"/>
  <c r="A42" i="1"/>
  <c r="A38" i="1"/>
  <c r="A34" i="1"/>
  <c r="A30" i="1"/>
  <c r="A26" i="1"/>
  <c r="A22" i="1"/>
  <c r="A18" i="1"/>
  <c r="A14" i="1"/>
  <c r="A10" i="1"/>
  <c r="A6" i="1"/>
  <c r="A289" i="3"/>
  <c r="A273" i="3"/>
  <c r="A201" i="3"/>
  <c r="A181" i="3"/>
  <c r="A81" i="3"/>
  <c r="A77" i="3"/>
  <c r="A61" i="3"/>
  <c r="A57" i="3"/>
  <c r="A41" i="3"/>
  <c r="A37" i="3"/>
  <c r="A17" i="3"/>
  <c r="A13" i="3"/>
  <c r="L29" i="3"/>
  <c r="AB29" i="3" s="1"/>
  <c r="AE29" i="3" s="1"/>
  <c r="AH29" i="3" s="1"/>
  <c r="AK29" i="3" s="1"/>
  <c r="AN29" i="3" s="1"/>
  <c r="AQ29" i="3" s="1"/>
  <c r="AT29" i="3" s="1"/>
  <c r="AW29" i="3" s="1"/>
  <c r="AZ29" i="3" s="1"/>
  <c r="L51" i="3"/>
  <c r="AB51" i="3" s="1"/>
  <c r="AE51" i="3" s="1"/>
  <c r="AH51" i="3" s="1"/>
  <c r="AK51" i="3" s="1"/>
  <c r="AN51" i="3" s="1"/>
  <c r="AQ51" i="3" s="1"/>
  <c r="AT51" i="3" s="1"/>
  <c r="AW51" i="3" s="1"/>
  <c r="AZ51" i="3" s="1"/>
  <c r="L55" i="3"/>
  <c r="L67" i="3"/>
  <c r="AB67" i="3" s="1"/>
  <c r="AE67" i="3" s="1"/>
  <c r="AH67" i="3" s="1"/>
  <c r="AK67" i="3" s="1"/>
  <c r="AN67" i="3" s="1"/>
  <c r="AQ67" i="3" s="1"/>
  <c r="AT67" i="3" s="1"/>
  <c r="AW67" i="3" s="1"/>
  <c r="AZ67" i="3" s="1"/>
  <c r="L87" i="3"/>
  <c r="AB87" i="3" s="1"/>
  <c r="AE87" i="3" s="1"/>
  <c r="AH87" i="3" s="1"/>
  <c r="AK87" i="3" s="1"/>
  <c r="AN87" i="3" s="1"/>
  <c r="AQ87" i="3" s="1"/>
  <c r="AT87" i="3" s="1"/>
  <c r="AW87" i="3" s="1"/>
  <c r="AZ87" i="3" s="1"/>
  <c r="L101" i="3"/>
  <c r="AB101" i="3" s="1"/>
  <c r="L110" i="3"/>
  <c r="L114" i="3"/>
  <c r="AB114" i="3" s="1"/>
  <c r="AE114" i="3" s="1"/>
  <c r="AH114" i="3" s="1"/>
  <c r="AK114" i="3" s="1"/>
  <c r="AN114" i="3" s="1"/>
  <c r="AQ114" i="3" s="1"/>
  <c r="AT114" i="3" s="1"/>
  <c r="AW114" i="3" s="1"/>
  <c r="AZ114" i="3" s="1"/>
  <c r="L132" i="3"/>
  <c r="AB132" i="3" s="1"/>
  <c r="L141" i="3"/>
  <c r="AB141" i="3" s="1"/>
  <c r="AE141" i="3" s="1"/>
  <c r="AH141" i="3" s="1"/>
  <c r="AK141" i="3" s="1"/>
  <c r="AN141" i="3" s="1"/>
  <c r="AQ141" i="3" s="1"/>
  <c r="AT141" i="3" s="1"/>
  <c r="AW141" i="3" s="1"/>
  <c r="AZ141" i="3" s="1"/>
  <c r="L236" i="3"/>
  <c r="AB236" i="3" s="1"/>
  <c r="AE236" i="3" s="1"/>
  <c r="AH236" i="3" s="1"/>
  <c r="AK236" i="3" s="1"/>
  <c r="AN236" i="3" s="1"/>
  <c r="AQ236" i="3" s="1"/>
  <c r="AT236" i="3" s="1"/>
  <c r="AW236" i="3" s="1"/>
  <c r="AZ236" i="3" s="1"/>
  <c r="L226" i="4"/>
  <c r="L291" i="4"/>
  <c r="A252" i="3"/>
  <c r="A204" i="3"/>
  <c r="A184" i="3"/>
  <c r="A100" i="3"/>
  <c r="A72" i="3"/>
  <c r="A68" i="3"/>
  <c r="A24" i="3"/>
  <c r="A20" i="3"/>
  <c r="A16" i="3"/>
  <c r="A12" i="3"/>
  <c r="L24" i="3"/>
  <c r="AB24" i="3" s="1"/>
  <c r="AE24" i="3" s="1"/>
  <c r="AH24" i="3" s="1"/>
  <c r="AK24" i="3" s="1"/>
  <c r="AN24" i="3" s="1"/>
  <c r="AQ24" i="3" s="1"/>
  <c r="AT24" i="3" s="1"/>
  <c r="AW24" i="3" s="1"/>
  <c r="AZ24" i="3" s="1"/>
  <c r="L54" i="3"/>
  <c r="AB54" i="3" s="1"/>
  <c r="AE54" i="3" s="1"/>
  <c r="AH54" i="3" s="1"/>
  <c r="AK54" i="3" s="1"/>
  <c r="AN54" i="3" s="1"/>
  <c r="AQ54" i="3" s="1"/>
  <c r="AT54" i="3" s="1"/>
  <c r="AW54" i="3" s="1"/>
  <c r="AZ54" i="3" s="1"/>
  <c r="L62" i="3"/>
  <c r="AB62" i="3" s="1"/>
  <c r="AE62" i="3" s="1"/>
  <c r="AH62" i="3" s="1"/>
  <c r="AK62" i="3" s="1"/>
  <c r="AN62" i="3" s="1"/>
  <c r="AQ62" i="3" s="1"/>
  <c r="AT62" i="3" s="1"/>
  <c r="AW62" i="3" s="1"/>
  <c r="AZ62" i="3" s="1"/>
  <c r="L70" i="3"/>
  <c r="AB70" i="3" s="1"/>
  <c r="AE70" i="3" s="1"/>
  <c r="AH70" i="3" s="1"/>
  <c r="AK70" i="3" s="1"/>
  <c r="AN70" i="3" s="1"/>
  <c r="AQ70" i="3" s="1"/>
  <c r="AT70" i="3" s="1"/>
  <c r="AW70" i="3" s="1"/>
  <c r="AZ70" i="3" s="1"/>
  <c r="L78" i="3"/>
  <c r="AB78" i="3" s="1"/>
  <c r="AE78" i="3" s="1"/>
  <c r="AH78" i="3" s="1"/>
  <c r="AK78" i="3" s="1"/>
  <c r="AN78" i="3" s="1"/>
  <c r="AQ78" i="3" s="1"/>
  <c r="AT78" i="3" s="1"/>
  <c r="AW78" i="3" s="1"/>
  <c r="AZ78" i="3" s="1"/>
  <c r="L82" i="3"/>
  <c r="AB82" i="3" s="1"/>
  <c r="AE82" i="3" s="1"/>
  <c r="AH82" i="3" s="1"/>
  <c r="AK82" i="3" s="1"/>
  <c r="AN82" i="3" s="1"/>
  <c r="AQ82" i="3" s="1"/>
  <c r="AT82" i="3" s="1"/>
  <c r="AW82" i="3" s="1"/>
  <c r="AZ82" i="3" s="1"/>
  <c r="L86" i="3"/>
  <c r="AB86" i="3" s="1"/>
  <c r="AE86" i="3" s="1"/>
  <c r="AH86" i="3" s="1"/>
  <c r="AK86" i="3" s="1"/>
  <c r="AN86" i="3" s="1"/>
  <c r="AQ86" i="3" s="1"/>
  <c r="AT86" i="3" s="1"/>
  <c r="AW86" i="3" s="1"/>
  <c r="AZ86" i="3" s="1"/>
  <c r="L113" i="3"/>
  <c r="AB113" i="3" s="1"/>
  <c r="AE113" i="3" s="1"/>
  <c r="AH113" i="3" s="1"/>
  <c r="AK113" i="3" s="1"/>
  <c r="AN113" i="3" s="1"/>
  <c r="AQ113" i="3" s="1"/>
  <c r="AT113" i="3" s="1"/>
  <c r="AW113" i="3" s="1"/>
  <c r="AZ113" i="3" s="1"/>
  <c r="L125" i="3"/>
  <c r="AB125" i="3" s="1"/>
  <c r="AE125" i="3" s="1"/>
  <c r="AH125" i="3" s="1"/>
  <c r="AK125" i="3" s="1"/>
  <c r="AN125" i="3" s="1"/>
  <c r="AQ125" i="3" s="1"/>
  <c r="AT125" i="3" s="1"/>
  <c r="AW125" i="3" s="1"/>
  <c r="AZ125" i="3" s="1"/>
  <c r="L129" i="3"/>
  <c r="AB129" i="3" s="1"/>
  <c r="AE129" i="3" s="1"/>
  <c r="AH129" i="3" s="1"/>
  <c r="AK129" i="3" s="1"/>
  <c r="AN129" i="3" s="1"/>
  <c r="AQ129" i="3" s="1"/>
  <c r="AT129" i="3" s="1"/>
  <c r="AW129" i="3" s="1"/>
  <c r="AZ129" i="3" s="1"/>
  <c r="L156" i="3"/>
  <c r="AB156" i="3" s="1"/>
  <c r="AE156" i="3" s="1"/>
  <c r="AH156" i="3" s="1"/>
  <c r="AK156" i="3" s="1"/>
  <c r="AN156" i="3" s="1"/>
  <c r="AQ156" i="3" s="1"/>
  <c r="AT156" i="3" s="1"/>
  <c r="AW156" i="3" s="1"/>
  <c r="AZ156" i="3" s="1"/>
  <c r="L160" i="3"/>
  <c r="AB160" i="3" s="1"/>
  <c r="AE160" i="3" s="1"/>
  <c r="AH160" i="3" s="1"/>
  <c r="AK160" i="3" s="1"/>
  <c r="AN160" i="3" s="1"/>
  <c r="AQ160" i="3" s="1"/>
  <c r="AT160" i="3" s="1"/>
  <c r="AW160" i="3" s="1"/>
  <c r="AZ160" i="3" s="1"/>
  <c r="L201" i="3"/>
  <c r="AB201" i="3" s="1"/>
  <c r="AE201" i="3" s="1"/>
  <c r="AH201" i="3" s="1"/>
  <c r="AK201" i="3" s="1"/>
  <c r="AN201" i="3" s="1"/>
  <c r="AQ201" i="3" s="1"/>
  <c r="AT201" i="3" s="1"/>
  <c r="AW201" i="3" s="1"/>
  <c r="AZ201" i="3" s="1"/>
  <c r="L239" i="3"/>
  <c r="AB239" i="3" s="1"/>
  <c r="AE239" i="3" s="1"/>
  <c r="AH239" i="3" s="1"/>
  <c r="AK239" i="3" s="1"/>
  <c r="AN239" i="3" s="1"/>
  <c r="AQ239" i="3" s="1"/>
  <c r="AT239" i="3" s="1"/>
  <c r="AW239" i="3" s="1"/>
  <c r="AZ239" i="3" s="1"/>
  <c r="L255" i="3"/>
  <c r="AB255" i="3" s="1"/>
  <c r="AE255" i="3" s="1"/>
  <c r="AH255" i="3" s="1"/>
  <c r="AK255" i="3" s="1"/>
  <c r="AN255" i="3" s="1"/>
  <c r="AQ255" i="3" s="1"/>
  <c r="AT255" i="3" s="1"/>
  <c r="AW255" i="3" s="1"/>
  <c r="AZ255" i="3" s="1"/>
  <c r="L21" i="3"/>
  <c r="AB21" i="3" s="1"/>
  <c r="AE21" i="3" s="1"/>
  <c r="AH21" i="3" s="1"/>
  <c r="AK21" i="3" s="1"/>
  <c r="AN21" i="3" s="1"/>
  <c r="AQ21" i="3" s="1"/>
  <c r="AT21" i="3" s="1"/>
  <c r="AW21" i="3" s="1"/>
  <c r="AZ21" i="3" s="1"/>
  <c r="L56" i="3"/>
  <c r="AB56" i="3" s="1"/>
  <c r="AE56" i="3" s="1"/>
  <c r="AH56" i="3" s="1"/>
  <c r="AK56" i="3" s="1"/>
  <c r="AN56" i="3" s="1"/>
  <c r="AQ56" i="3" s="1"/>
  <c r="AT56" i="3" s="1"/>
  <c r="AW56" i="3" s="1"/>
  <c r="AZ56" i="3" s="1"/>
  <c r="AB6" i="3"/>
  <c r="AE6" i="3" s="1"/>
  <c r="AH6" i="3" s="1"/>
  <c r="AK6" i="3" s="1"/>
  <c r="AN6" i="3" s="1"/>
  <c r="AQ6" i="3" s="1"/>
  <c r="AT6" i="3" s="1"/>
  <c r="AW6" i="3" s="1"/>
  <c r="AZ6" i="3" s="1"/>
  <c r="AB22" i="3"/>
  <c r="AE22" i="3" s="1"/>
  <c r="AH22" i="3" s="1"/>
  <c r="AK22" i="3" s="1"/>
  <c r="AN22" i="3" s="1"/>
  <c r="AQ22" i="3" s="1"/>
  <c r="AT22" i="3" s="1"/>
  <c r="AW22" i="3" s="1"/>
  <c r="AZ22" i="3" s="1"/>
  <c r="AB32" i="3"/>
  <c r="AE32" i="3" s="1"/>
  <c r="AH32" i="3" s="1"/>
  <c r="AK32" i="3" s="1"/>
  <c r="AN32" i="3" s="1"/>
  <c r="AQ32" i="3" s="1"/>
  <c r="AT32" i="3" s="1"/>
  <c r="AW32" i="3" s="1"/>
  <c r="AZ32" i="3" s="1"/>
  <c r="AB162" i="3"/>
  <c r="AB8" i="3"/>
  <c r="AE8" i="3" s="1"/>
  <c r="AH8" i="3" s="1"/>
  <c r="AK8" i="3" s="1"/>
  <c r="AN8" i="3" s="1"/>
  <c r="AQ8" i="3" s="1"/>
  <c r="AT8" i="3" s="1"/>
  <c r="AW8" i="3" s="1"/>
  <c r="AZ8" i="3" s="1"/>
  <c r="AB13" i="3"/>
  <c r="AE13" i="3" s="1"/>
  <c r="AH13" i="3" s="1"/>
  <c r="AK13" i="3" s="1"/>
  <c r="AN13" i="3" s="1"/>
  <c r="AQ13" i="3" s="1"/>
  <c r="AT13" i="3" s="1"/>
  <c r="AW13" i="3" s="1"/>
  <c r="AZ13" i="3" s="1"/>
  <c r="AB25" i="3"/>
  <c r="AE25" i="3" s="1"/>
  <c r="AH25" i="3" s="1"/>
  <c r="AK25" i="3" s="1"/>
  <c r="AN25" i="3" s="1"/>
  <c r="AQ25" i="3" s="1"/>
  <c r="AT25" i="3" s="1"/>
  <c r="AW25" i="3" s="1"/>
  <c r="AZ25" i="3" s="1"/>
  <c r="AB7" i="3"/>
  <c r="AE7" i="3" s="1"/>
  <c r="AH7" i="3" s="1"/>
  <c r="AK7" i="3" s="1"/>
  <c r="AN7" i="3" s="1"/>
  <c r="AQ7" i="3" s="1"/>
  <c r="AT7" i="3" s="1"/>
  <c r="AW7" i="3" s="1"/>
  <c r="AZ7" i="3" s="1"/>
  <c r="AB33" i="3"/>
  <c r="AE33" i="3" s="1"/>
  <c r="AH33" i="3" s="1"/>
  <c r="AK33" i="3" s="1"/>
  <c r="AN33" i="3" s="1"/>
  <c r="AQ33" i="3" s="1"/>
  <c r="AT33" i="3" s="1"/>
  <c r="AW33" i="3" s="1"/>
  <c r="AZ33" i="3" s="1"/>
  <c r="AB37" i="3"/>
  <c r="AE37" i="3" s="1"/>
  <c r="AH37" i="3" s="1"/>
  <c r="AK37" i="3" s="1"/>
  <c r="AN37" i="3" s="1"/>
  <c r="AQ37" i="3" s="1"/>
  <c r="AT37" i="3" s="1"/>
  <c r="AW37" i="3" s="1"/>
  <c r="AZ37" i="3" s="1"/>
  <c r="AB41" i="3"/>
  <c r="AE41" i="3" s="1"/>
  <c r="AH41" i="3" s="1"/>
  <c r="AK41" i="3" s="1"/>
  <c r="AN41" i="3" s="1"/>
  <c r="AQ41" i="3" s="1"/>
  <c r="AT41" i="3" s="1"/>
  <c r="AW41" i="3" s="1"/>
  <c r="AZ41" i="3" s="1"/>
  <c r="AB46" i="3"/>
  <c r="AB109" i="3"/>
  <c r="AE109" i="3" s="1"/>
  <c r="AH109" i="3" s="1"/>
  <c r="AK109" i="3" s="1"/>
  <c r="AN109" i="3" s="1"/>
  <c r="AQ109" i="3" s="1"/>
  <c r="AT109" i="3" s="1"/>
  <c r="AW109" i="3" s="1"/>
  <c r="AZ109" i="3" s="1"/>
  <c r="AB121" i="3"/>
  <c r="AE121" i="3" s="1"/>
  <c r="AH121" i="3" s="1"/>
  <c r="AK121" i="3" s="1"/>
  <c r="AN121" i="3" s="1"/>
  <c r="AQ121" i="3" s="1"/>
  <c r="AT121" i="3" s="1"/>
  <c r="AW121" i="3" s="1"/>
  <c r="AZ121" i="3" s="1"/>
  <c r="AB136" i="3"/>
  <c r="AE136" i="3" s="1"/>
  <c r="AH136" i="3" s="1"/>
  <c r="AK136" i="3" s="1"/>
  <c r="AN136" i="3" s="1"/>
  <c r="AQ136" i="3" s="1"/>
  <c r="AT136" i="3" s="1"/>
  <c r="AW136" i="3" s="1"/>
  <c r="AZ136" i="3" s="1"/>
  <c r="AB178" i="3"/>
  <c r="AE178" i="3" s="1"/>
  <c r="AH178" i="3" s="1"/>
  <c r="AK178" i="3" s="1"/>
  <c r="AN178" i="3" s="1"/>
  <c r="AQ178" i="3" s="1"/>
  <c r="AT178" i="3" s="1"/>
  <c r="AW178" i="3" s="1"/>
  <c r="AZ178" i="3" s="1"/>
  <c r="AB202" i="3"/>
  <c r="AE202" i="3" s="1"/>
  <c r="AH202" i="3" s="1"/>
  <c r="AK202" i="3" s="1"/>
  <c r="AN202" i="3" s="1"/>
  <c r="AQ202" i="3" s="1"/>
  <c r="AT202" i="3" s="1"/>
  <c r="AW202" i="3" s="1"/>
  <c r="AZ202" i="3" s="1"/>
  <c r="AB242" i="3"/>
  <c r="AE242" i="3" s="1"/>
  <c r="AH242" i="3" s="1"/>
  <c r="AK242" i="3" s="1"/>
  <c r="AN242" i="3" s="1"/>
  <c r="AQ242" i="3" s="1"/>
  <c r="AT242" i="3" s="1"/>
  <c r="AW242" i="3" s="1"/>
  <c r="AZ242" i="3" s="1"/>
  <c r="AB309" i="3"/>
  <c r="AE309" i="3" s="1"/>
  <c r="AH309" i="3" s="1"/>
  <c r="AK309" i="3" s="1"/>
  <c r="AN309" i="3" s="1"/>
  <c r="AQ309" i="3" s="1"/>
  <c r="AT309" i="3" s="1"/>
  <c r="AW309" i="3" s="1"/>
  <c r="AZ309" i="3" s="1"/>
  <c r="AB12" i="3"/>
  <c r="AE12" i="3" s="1"/>
  <c r="AH12" i="3" s="1"/>
  <c r="AK12" i="3" s="1"/>
  <c r="AN12" i="3" s="1"/>
  <c r="AQ12" i="3" s="1"/>
  <c r="AT12" i="3" s="1"/>
  <c r="AW12" i="3" s="1"/>
  <c r="AZ12" i="3" s="1"/>
  <c r="AB27" i="3"/>
  <c r="AE27" i="3" s="1"/>
  <c r="AH27" i="3" s="1"/>
  <c r="AK27" i="3" s="1"/>
  <c r="AN27" i="3" s="1"/>
  <c r="AQ27" i="3" s="1"/>
  <c r="AT27" i="3" s="1"/>
  <c r="AW27" i="3" s="1"/>
  <c r="AZ27" i="3" s="1"/>
  <c r="AB28" i="3"/>
  <c r="AE28" i="3" s="1"/>
  <c r="AH28" i="3" s="1"/>
  <c r="AK28" i="3" s="1"/>
  <c r="AN28" i="3" s="1"/>
  <c r="AQ28" i="3" s="1"/>
  <c r="AT28" i="3" s="1"/>
  <c r="AW28" i="3" s="1"/>
  <c r="AZ28" i="3" s="1"/>
  <c r="AB30" i="3"/>
  <c r="AE30" i="3" s="1"/>
  <c r="AH30" i="3" s="1"/>
  <c r="AK30" i="3" s="1"/>
  <c r="AN30" i="3" s="1"/>
  <c r="AQ30" i="3" s="1"/>
  <c r="AT30" i="3" s="1"/>
  <c r="AW30" i="3" s="1"/>
  <c r="AZ30" i="3" s="1"/>
  <c r="AB35" i="3"/>
  <c r="AE35" i="3" s="1"/>
  <c r="AH35" i="3" s="1"/>
  <c r="AK35" i="3" s="1"/>
  <c r="AN35" i="3" s="1"/>
  <c r="AQ35" i="3" s="1"/>
  <c r="AT35" i="3" s="1"/>
  <c r="AW35" i="3" s="1"/>
  <c r="AZ35" i="3" s="1"/>
  <c r="AB38" i="3"/>
  <c r="AB34" i="3"/>
  <c r="AE34" i="3" s="1"/>
  <c r="AH34" i="3" s="1"/>
  <c r="AK34" i="3" s="1"/>
  <c r="AN34" i="3" s="1"/>
  <c r="AQ34" i="3" s="1"/>
  <c r="AT34" i="3" s="1"/>
  <c r="AW34" i="3" s="1"/>
  <c r="AZ34" i="3" s="1"/>
  <c r="AB254" i="3"/>
  <c r="AE254" i="3" s="1"/>
  <c r="AH254" i="3" s="1"/>
  <c r="AK254" i="3" s="1"/>
  <c r="AN254" i="3" s="1"/>
  <c r="AQ254" i="3" s="1"/>
  <c r="AT254" i="3" s="1"/>
  <c r="AW254" i="3" s="1"/>
  <c r="AZ254" i="3" s="1"/>
  <c r="AB263" i="3"/>
  <c r="AE263" i="3" s="1"/>
  <c r="AH263" i="3" s="1"/>
  <c r="AK263" i="3" s="1"/>
  <c r="AN263" i="3" s="1"/>
  <c r="AQ263" i="3" s="1"/>
  <c r="AT263" i="3" s="1"/>
  <c r="AW263" i="3" s="1"/>
  <c r="AZ263" i="3" s="1"/>
  <c r="AB264" i="3"/>
  <c r="AE264" i="3" s="1"/>
  <c r="AH264" i="3" s="1"/>
  <c r="AK264" i="3" s="1"/>
  <c r="AN264" i="3" s="1"/>
  <c r="AQ264" i="3" s="1"/>
  <c r="AT264" i="3" s="1"/>
  <c r="AW264" i="3" s="1"/>
  <c r="AZ264" i="3" s="1"/>
  <c r="AB265" i="3"/>
  <c r="AE265" i="3" s="1"/>
  <c r="AH265" i="3" s="1"/>
  <c r="AK265" i="3" s="1"/>
  <c r="AN265" i="3" s="1"/>
  <c r="AQ265" i="3" s="1"/>
  <c r="AT265" i="3" s="1"/>
  <c r="AW265" i="3" s="1"/>
  <c r="AZ265" i="3" s="1"/>
  <c r="AB266" i="3"/>
  <c r="AE266" i="3" s="1"/>
  <c r="AH266" i="3" s="1"/>
  <c r="AK266" i="3" s="1"/>
  <c r="AN266" i="3" s="1"/>
  <c r="AQ266" i="3" s="1"/>
  <c r="AT266" i="3" s="1"/>
  <c r="AW266" i="3" s="1"/>
  <c r="AZ266" i="3" s="1"/>
  <c r="AB272" i="3"/>
  <c r="AE272" i="3" s="1"/>
  <c r="AH272" i="3" s="1"/>
  <c r="AK272" i="3" s="1"/>
  <c r="AN272" i="3" s="1"/>
  <c r="AQ272" i="3" s="1"/>
  <c r="AT272" i="3" s="1"/>
  <c r="AW272" i="3" s="1"/>
  <c r="AZ272" i="3" s="1"/>
  <c r="AB275" i="3"/>
  <c r="AB277" i="3"/>
  <c r="AE277" i="3" s="1"/>
  <c r="AH277" i="3" s="1"/>
  <c r="AK277" i="3" s="1"/>
  <c r="AN277" i="3" s="1"/>
  <c r="AQ277" i="3" s="1"/>
  <c r="AT277" i="3" s="1"/>
  <c r="AW277" i="3" s="1"/>
  <c r="AZ277" i="3" s="1"/>
  <c r="AB281" i="3"/>
  <c r="AE281" i="3" s="1"/>
  <c r="AH281" i="3" s="1"/>
  <c r="AK281" i="3" s="1"/>
  <c r="AN281" i="3" s="1"/>
  <c r="AQ281" i="3" s="1"/>
  <c r="AT281" i="3" s="1"/>
  <c r="AW281" i="3" s="1"/>
  <c r="AZ281" i="3" s="1"/>
  <c r="AB287" i="3"/>
  <c r="AB294" i="3"/>
  <c r="AE294" i="3" s="1"/>
  <c r="AH294" i="3" s="1"/>
  <c r="AK294" i="3" s="1"/>
  <c r="AN294" i="3" s="1"/>
  <c r="AQ294" i="3" s="1"/>
  <c r="AT294" i="3" s="1"/>
  <c r="AW294" i="3" s="1"/>
  <c r="AZ294" i="3" s="1"/>
  <c r="AB299" i="3"/>
  <c r="AB166" i="3"/>
  <c r="AE166" i="3" s="1"/>
  <c r="AH166" i="3" s="1"/>
  <c r="AK166" i="3" s="1"/>
  <c r="AN166" i="3" s="1"/>
  <c r="AQ166" i="3" s="1"/>
  <c r="AT166" i="3" s="1"/>
  <c r="AW166" i="3" s="1"/>
  <c r="AZ166" i="3" s="1"/>
  <c r="AB176" i="3"/>
  <c r="AE176" i="3" s="1"/>
  <c r="AH176" i="3" s="1"/>
  <c r="AK176" i="3" s="1"/>
  <c r="AN176" i="3" s="1"/>
  <c r="AQ176" i="3" s="1"/>
  <c r="AT176" i="3" s="1"/>
  <c r="AW176" i="3" s="1"/>
  <c r="AZ176" i="3" s="1"/>
  <c r="AB184" i="3"/>
  <c r="AE184" i="3" s="1"/>
  <c r="AH184" i="3" s="1"/>
  <c r="AK184" i="3" s="1"/>
  <c r="AN184" i="3" s="1"/>
  <c r="AQ184" i="3" s="1"/>
  <c r="AT184" i="3" s="1"/>
  <c r="AW184" i="3" s="1"/>
  <c r="AZ184" i="3" s="1"/>
  <c r="AB185" i="3"/>
  <c r="AE185" i="3" s="1"/>
  <c r="AH185" i="3" s="1"/>
  <c r="AK185" i="3" s="1"/>
  <c r="AN185" i="3" s="1"/>
  <c r="AQ185" i="3" s="1"/>
  <c r="AT185" i="3" s="1"/>
  <c r="AW185" i="3" s="1"/>
  <c r="AZ185" i="3" s="1"/>
  <c r="AB204" i="3"/>
  <c r="AE204" i="3" s="1"/>
  <c r="AH204" i="3" s="1"/>
  <c r="AK204" i="3" s="1"/>
  <c r="AN204" i="3" s="1"/>
  <c r="AQ204" i="3" s="1"/>
  <c r="AT204" i="3" s="1"/>
  <c r="AW204" i="3" s="1"/>
  <c r="AZ204" i="3" s="1"/>
  <c r="AB211" i="3"/>
  <c r="AE211" i="3" s="1"/>
  <c r="AH211" i="3" s="1"/>
  <c r="AK211" i="3" s="1"/>
  <c r="AN211" i="3" s="1"/>
  <c r="AQ211" i="3" s="1"/>
  <c r="AT211" i="3" s="1"/>
  <c r="AW211" i="3" s="1"/>
  <c r="AZ211" i="3" s="1"/>
  <c r="AB212" i="3"/>
  <c r="AE212" i="3" s="1"/>
  <c r="AH212" i="3" s="1"/>
  <c r="AK212" i="3" s="1"/>
  <c r="AN212" i="3" s="1"/>
  <c r="AQ212" i="3" s="1"/>
  <c r="AT212" i="3" s="1"/>
  <c r="AW212" i="3" s="1"/>
  <c r="AZ212" i="3" s="1"/>
  <c r="AB223" i="3"/>
  <c r="AE223" i="3" s="1"/>
  <c r="AH223" i="3" s="1"/>
  <c r="AK223" i="3" s="1"/>
  <c r="AN223" i="3" s="1"/>
  <c r="AQ223" i="3" s="1"/>
  <c r="AT223" i="3" s="1"/>
  <c r="AW223" i="3" s="1"/>
  <c r="AZ223" i="3" s="1"/>
  <c r="AB231" i="3"/>
  <c r="AB252" i="3"/>
  <c r="AE252" i="3" s="1"/>
  <c r="AH252" i="3" s="1"/>
  <c r="AK252" i="3" s="1"/>
  <c r="AN252" i="3" s="1"/>
  <c r="AQ252" i="3" s="1"/>
  <c r="AT252" i="3" s="1"/>
  <c r="AW252" i="3" s="1"/>
  <c r="AZ252" i="3" s="1"/>
  <c r="AB297" i="3"/>
  <c r="AE297" i="3" s="1"/>
  <c r="AH297" i="3" s="1"/>
  <c r="AK297" i="3" s="1"/>
  <c r="AN297" i="3" s="1"/>
  <c r="AQ297" i="3" s="1"/>
  <c r="AT297" i="3" s="1"/>
  <c r="AW297" i="3" s="1"/>
  <c r="AZ297" i="3" s="1"/>
  <c r="AB97" i="3"/>
  <c r="AE97" i="3" s="1"/>
  <c r="AH97" i="3" s="1"/>
  <c r="AK97" i="3" s="1"/>
  <c r="AN97" i="3" s="1"/>
  <c r="AQ97" i="3" s="1"/>
  <c r="AT97" i="3" s="1"/>
  <c r="AW97" i="3" s="1"/>
  <c r="AZ97" i="3" s="1"/>
  <c r="AB256" i="3"/>
  <c r="AE256" i="3" s="1"/>
  <c r="AH256" i="3" s="1"/>
  <c r="AK256" i="3" s="1"/>
  <c r="AN256" i="3" s="1"/>
  <c r="AQ256" i="3" s="1"/>
  <c r="AT256" i="3" s="1"/>
  <c r="AW256" i="3" s="1"/>
  <c r="AZ256" i="3" s="1"/>
  <c r="AB26" i="3"/>
  <c r="AE26" i="3" s="1"/>
  <c r="AH26" i="3" s="1"/>
  <c r="AK26" i="3" s="1"/>
  <c r="AN26" i="3" s="1"/>
  <c r="AQ26" i="3" s="1"/>
  <c r="AT26" i="3" s="1"/>
  <c r="AW26" i="3" s="1"/>
  <c r="AZ26" i="3" s="1"/>
  <c r="AB164" i="3"/>
  <c r="AB170" i="3"/>
  <c r="AB169" i="3"/>
  <c r="AB174" i="3"/>
  <c r="AE174" i="3" s="1"/>
  <c r="AH174" i="3" s="1"/>
  <c r="AK174" i="3" s="1"/>
  <c r="AN174" i="3" s="1"/>
  <c r="AQ174" i="3" s="1"/>
  <c r="AT174" i="3" s="1"/>
  <c r="AW174" i="3" s="1"/>
  <c r="AZ174" i="3" s="1"/>
  <c r="AB175" i="3"/>
  <c r="AE175" i="3" s="1"/>
  <c r="AH175" i="3" s="1"/>
  <c r="AK175" i="3" s="1"/>
  <c r="AN175" i="3" s="1"/>
  <c r="AQ175" i="3" s="1"/>
  <c r="AT175" i="3" s="1"/>
  <c r="AW175" i="3" s="1"/>
  <c r="AZ175" i="3" s="1"/>
  <c r="AB179" i="3"/>
  <c r="AE179" i="3" s="1"/>
  <c r="AH179" i="3" s="1"/>
  <c r="AK179" i="3" s="1"/>
  <c r="AN179" i="3" s="1"/>
  <c r="AQ179" i="3" s="1"/>
  <c r="AT179" i="3" s="1"/>
  <c r="AW179" i="3" s="1"/>
  <c r="AZ179" i="3" s="1"/>
  <c r="AB183" i="3"/>
  <c r="AE183" i="3" s="1"/>
  <c r="AH183" i="3" s="1"/>
  <c r="AK183" i="3" s="1"/>
  <c r="AN183" i="3" s="1"/>
  <c r="AQ183" i="3" s="1"/>
  <c r="AT183" i="3" s="1"/>
  <c r="AW183" i="3" s="1"/>
  <c r="AZ183" i="3" s="1"/>
  <c r="AB190" i="3"/>
  <c r="AE190" i="3" s="1"/>
  <c r="AH190" i="3" s="1"/>
  <c r="AK190" i="3" s="1"/>
  <c r="AN190" i="3" s="1"/>
  <c r="AQ190" i="3" s="1"/>
  <c r="AT190" i="3" s="1"/>
  <c r="AW190" i="3" s="1"/>
  <c r="AZ190" i="3" s="1"/>
  <c r="AB191" i="3"/>
  <c r="AE191" i="3" s="1"/>
  <c r="AH191" i="3" s="1"/>
  <c r="AK191" i="3" s="1"/>
  <c r="AN191" i="3" s="1"/>
  <c r="AQ191" i="3" s="1"/>
  <c r="AT191" i="3" s="1"/>
  <c r="AW191" i="3" s="1"/>
  <c r="AZ191" i="3" s="1"/>
  <c r="AB193" i="3"/>
  <c r="AE193" i="3" s="1"/>
  <c r="AH193" i="3" s="1"/>
  <c r="AK193" i="3" s="1"/>
  <c r="AN193" i="3" s="1"/>
  <c r="AQ193" i="3" s="1"/>
  <c r="AT193" i="3" s="1"/>
  <c r="AW193" i="3" s="1"/>
  <c r="AZ193" i="3" s="1"/>
  <c r="AB194" i="3"/>
  <c r="AE194" i="3" s="1"/>
  <c r="AH194" i="3" s="1"/>
  <c r="AK194" i="3" s="1"/>
  <c r="AN194" i="3" s="1"/>
  <c r="AQ194" i="3" s="1"/>
  <c r="AT194" i="3" s="1"/>
  <c r="AW194" i="3" s="1"/>
  <c r="AZ194" i="3" s="1"/>
  <c r="AB196" i="3"/>
  <c r="AB197" i="3"/>
  <c r="AE197" i="3" s="1"/>
  <c r="AH197" i="3" s="1"/>
  <c r="AK197" i="3" s="1"/>
  <c r="AN197" i="3" s="1"/>
  <c r="AQ197" i="3" s="1"/>
  <c r="AT197" i="3" s="1"/>
  <c r="AW197" i="3" s="1"/>
  <c r="AZ197" i="3" s="1"/>
  <c r="AB203" i="3"/>
  <c r="AE203" i="3" s="1"/>
  <c r="AH203" i="3" s="1"/>
  <c r="AK203" i="3" s="1"/>
  <c r="AN203" i="3" s="1"/>
  <c r="AQ203" i="3" s="1"/>
  <c r="AT203" i="3" s="1"/>
  <c r="AW203" i="3" s="1"/>
  <c r="AZ203" i="3" s="1"/>
  <c r="AB218" i="3"/>
  <c r="AE218" i="3" s="1"/>
  <c r="AH218" i="3" s="1"/>
  <c r="AK218" i="3" s="1"/>
  <c r="AN218" i="3" s="1"/>
  <c r="AQ218" i="3" s="1"/>
  <c r="AT218" i="3" s="1"/>
  <c r="AW218" i="3" s="1"/>
  <c r="AZ218" i="3" s="1"/>
  <c r="AB224" i="3"/>
  <c r="AE224" i="3" s="1"/>
  <c r="AH224" i="3" s="1"/>
  <c r="AK224" i="3" s="1"/>
  <c r="AN224" i="3" s="1"/>
  <c r="AQ224" i="3" s="1"/>
  <c r="AT224" i="3" s="1"/>
  <c r="AW224" i="3" s="1"/>
  <c r="AZ224" i="3" s="1"/>
  <c r="AB225" i="3"/>
  <c r="AE225" i="3" s="1"/>
  <c r="AH225" i="3" s="1"/>
  <c r="AK225" i="3" s="1"/>
  <c r="AN225" i="3" s="1"/>
  <c r="AQ225" i="3" s="1"/>
  <c r="AT225" i="3" s="1"/>
  <c r="AW225" i="3" s="1"/>
  <c r="AZ225" i="3" s="1"/>
  <c r="AB228" i="3"/>
  <c r="AE228" i="3" s="1"/>
  <c r="AH228" i="3" s="1"/>
  <c r="AK228" i="3" s="1"/>
  <c r="AN228" i="3" s="1"/>
  <c r="AQ228" i="3" s="1"/>
  <c r="AT228" i="3" s="1"/>
  <c r="AW228" i="3" s="1"/>
  <c r="AZ228" i="3" s="1"/>
  <c r="AB230" i="3"/>
  <c r="AB240" i="3"/>
  <c r="AE240" i="3" s="1"/>
  <c r="AH240" i="3" s="1"/>
  <c r="AK240" i="3" s="1"/>
  <c r="AN240" i="3" s="1"/>
  <c r="AQ240" i="3" s="1"/>
  <c r="AT240" i="3" s="1"/>
  <c r="AW240" i="3" s="1"/>
  <c r="AZ240" i="3" s="1"/>
  <c r="AB243" i="3"/>
  <c r="AE243" i="3" s="1"/>
  <c r="AH243" i="3" s="1"/>
  <c r="AK243" i="3" s="1"/>
  <c r="AN243" i="3" s="1"/>
  <c r="AQ243" i="3" s="1"/>
  <c r="AT243" i="3" s="1"/>
  <c r="AW243" i="3" s="1"/>
  <c r="AZ243" i="3" s="1"/>
  <c r="AB244" i="3"/>
  <c r="AE244" i="3" s="1"/>
  <c r="AH244" i="3" s="1"/>
  <c r="AK244" i="3" s="1"/>
  <c r="AN244" i="3" s="1"/>
  <c r="AQ244" i="3" s="1"/>
  <c r="AT244" i="3" s="1"/>
  <c r="AW244" i="3" s="1"/>
  <c r="AZ244" i="3" s="1"/>
  <c r="AB245" i="3"/>
  <c r="AE245" i="3" s="1"/>
  <c r="AH245" i="3" s="1"/>
  <c r="AK245" i="3" s="1"/>
  <c r="AN245" i="3" s="1"/>
  <c r="AQ245" i="3" s="1"/>
  <c r="AT245" i="3" s="1"/>
  <c r="AW245" i="3" s="1"/>
  <c r="AZ245" i="3" s="1"/>
  <c r="AB247" i="3"/>
  <c r="AE247" i="3" s="1"/>
  <c r="AH247" i="3" s="1"/>
  <c r="AK247" i="3" s="1"/>
  <c r="AN247" i="3" s="1"/>
  <c r="AQ247" i="3" s="1"/>
  <c r="AT247" i="3" s="1"/>
  <c r="AW247" i="3" s="1"/>
  <c r="AZ247" i="3" s="1"/>
  <c r="AB250" i="3"/>
  <c r="AE250" i="3" s="1"/>
  <c r="AH250" i="3" s="1"/>
  <c r="AK250" i="3" s="1"/>
  <c r="AN250" i="3" s="1"/>
  <c r="AQ250" i="3" s="1"/>
  <c r="AT250" i="3" s="1"/>
  <c r="AW250" i="3" s="1"/>
  <c r="AZ250" i="3" s="1"/>
  <c r="AB296" i="3"/>
  <c r="AE296" i="3" s="1"/>
  <c r="AH296" i="3" s="1"/>
  <c r="AK296" i="3" s="1"/>
  <c r="AN296" i="3" s="1"/>
  <c r="AQ296" i="3" s="1"/>
  <c r="AT296" i="3" s="1"/>
  <c r="AW296" i="3" s="1"/>
  <c r="AZ296" i="3" s="1"/>
  <c r="AB302" i="3"/>
  <c r="AE302" i="3" s="1"/>
  <c r="AH302" i="3" s="1"/>
  <c r="AK302" i="3" s="1"/>
  <c r="AN302" i="3" s="1"/>
  <c r="AQ302" i="3" s="1"/>
  <c r="AT302" i="3" s="1"/>
  <c r="AW302" i="3" s="1"/>
  <c r="AZ302" i="3" s="1"/>
  <c r="AB324" i="3"/>
  <c r="AE324" i="3" s="1"/>
  <c r="AH324" i="3" s="1"/>
  <c r="AK324" i="3" s="1"/>
  <c r="AN324" i="3" s="1"/>
  <c r="AQ324" i="3" s="1"/>
  <c r="AT324" i="3" s="1"/>
  <c r="AW324" i="3" s="1"/>
  <c r="AZ324" i="3" s="1"/>
  <c r="AB63" i="3"/>
  <c r="AE63" i="3" s="1"/>
  <c r="AH63" i="3" s="1"/>
  <c r="AK63" i="3" s="1"/>
  <c r="AN63" i="3" s="1"/>
  <c r="AQ63" i="3" s="1"/>
  <c r="AT63" i="3" s="1"/>
  <c r="AW63" i="3" s="1"/>
  <c r="AZ63" i="3" s="1"/>
  <c r="AB75" i="3"/>
  <c r="AE75" i="3" s="1"/>
  <c r="AH75" i="3" s="1"/>
  <c r="AK75" i="3" s="1"/>
  <c r="AN75" i="3" s="1"/>
  <c r="AQ75" i="3" s="1"/>
  <c r="AT75" i="3" s="1"/>
  <c r="AW75" i="3" s="1"/>
  <c r="AZ75" i="3" s="1"/>
  <c r="AB91" i="3"/>
  <c r="AE91" i="3" s="1"/>
  <c r="AH91" i="3" s="1"/>
  <c r="AK91" i="3" s="1"/>
  <c r="AN91" i="3" s="1"/>
  <c r="AQ91" i="3" s="1"/>
  <c r="AT91" i="3" s="1"/>
  <c r="AW91" i="3" s="1"/>
  <c r="AZ91" i="3" s="1"/>
  <c r="AB106" i="3"/>
  <c r="AE106" i="3" s="1"/>
  <c r="AH106" i="3" s="1"/>
  <c r="AK106" i="3" s="1"/>
  <c r="AN106" i="3" s="1"/>
  <c r="AQ106" i="3" s="1"/>
  <c r="AT106" i="3" s="1"/>
  <c r="AW106" i="3" s="1"/>
  <c r="AZ106" i="3" s="1"/>
  <c r="AB155" i="3"/>
  <c r="AE155" i="3" s="1"/>
  <c r="AH155" i="3" s="1"/>
  <c r="AK155" i="3" s="1"/>
  <c r="AN155" i="3" s="1"/>
  <c r="AQ155" i="3" s="1"/>
  <c r="AT155" i="3" s="1"/>
  <c r="AW155" i="3" s="1"/>
  <c r="AZ155" i="3" s="1"/>
  <c r="AB253" i="3"/>
  <c r="AE253" i="3" s="1"/>
  <c r="AH253" i="3" s="1"/>
  <c r="AK253" i="3" s="1"/>
  <c r="AN253" i="3" s="1"/>
  <c r="AQ253" i="3" s="1"/>
  <c r="AT253" i="3" s="1"/>
  <c r="AW253" i="3" s="1"/>
  <c r="AZ253" i="3" s="1"/>
  <c r="AB257" i="3"/>
  <c r="AE257" i="3" s="1"/>
  <c r="AH257" i="3" s="1"/>
  <c r="AK257" i="3" s="1"/>
  <c r="AN257" i="3" s="1"/>
  <c r="AQ257" i="3" s="1"/>
  <c r="AT257" i="3" s="1"/>
  <c r="AW257" i="3" s="1"/>
  <c r="AZ257" i="3" s="1"/>
  <c r="AB81" i="3"/>
  <c r="AE81" i="3" s="1"/>
  <c r="AH81" i="3" s="1"/>
  <c r="AK81" i="3" s="1"/>
  <c r="AN81" i="3" s="1"/>
  <c r="AQ81" i="3" s="1"/>
  <c r="AT81" i="3" s="1"/>
  <c r="AW81" i="3" s="1"/>
  <c r="AZ81" i="3" s="1"/>
  <c r="AB172" i="3"/>
  <c r="AE172" i="3" s="1"/>
  <c r="AH172" i="3" s="1"/>
  <c r="AK172" i="3" s="1"/>
  <c r="AN172" i="3" s="1"/>
  <c r="AQ172" i="3" s="1"/>
  <c r="AT172" i="3" s="1"/>
  <c r="AW172" i="3" s="1"/>
  <c r="AZ172" i="3" s="1"/>
  <c r="AB173" i="3"/>
  <c r="AE173" i="3" s="1"/>
  <c r="AH173" i="3" s="1"/>
  <c r="AK173" i="3" s="1"/>
  <c r="AN173" i="3" s="1"/>
  <c r="AQ173" i="3" s="1"/>
  <c r="AT173" i="3" s="1"/>
  <c r="AW173" i="3" s="1"/>
  <c r="AZ173" i="3" s="1"/>
  <c r="AB182" i="3"/>
  <c r="AB188" i="3"/>
  <c r="AE188" i="3" s="1"/>
  <c r="AH188" i="3" s="1"/>
  <c r="AK188" i="3" s="1"/>
  <c r="AN188" i="3" s="1"/>
  <c r="AQ188" i="3" s="1"/>
  <c r="AT188" i="3" s="1"/>
  <c r="AW188" i="3" s="1"/>
  <c r="AZ188" i="3" s="1"/>
  <c r="AB216" i="3"/>
  <c r="AE216" i="3" s="1"/>
  <c r="AH216" i="3" s="1"/>
  <c r="AK216" i="3" s="1"/>
  <c r="AN216" i="3" s="1"/>
  <c r="AQ216" i="3" s="1"/>
  <c r="AT216" i="3" s="1"/>
  <c r="AW216" i="3" s="1"/>
  <c r="AZ216" i="3" s="1"/>
  <c r="AB43" i="3"/>
  <c r="AE43" i="3" s="1"/>
  <c r="AH43" i="3" s="1"/>
  <c r="AK43" i="3" s="1"/>
  <c r="AN43" i="3" s="1"/>
  <c r="AQ43" i="3" s="1"/>
  <c r="AT43" i="3" s="1"/>
  <c r="AW43" i="3" s="1"/>
  <c r="AZ43" i="3" s="1"/>
  <c r="AB123" i="3"/>
  <c r="AE123" i="3" s="1"/>
  <c r="AH123" i="3" s="1"/>
  <c r="AK123" i="3" s="1"/>
  <c r="AN123" i="3" s="1"/>
  <c r="AQ123" i="3" s="1"/>
  <c r="AT123" i="3" s="1"/>
  <c r="AW123" i="3" s="1"/>
  <c r="AZ123" i="3" s="1"/>
  <c r="AB134" i="3"/>
  <c r="AE134" i="3" s="1"/>
  <c r="AH134" i="3" s="1"/>
  <c r="AK134" i="3" s="1"/>
  <c r="AN134" i="3" s="1"/>
  <c r="AQ134" i="3" s="1"/>
  <c r="AT134" i="3" s="1"/>
  <c r="AW134" i="3" s="1"/>
  <c r="AZ134" i="3" s="1"/>
  <c r="AB138" i="3"/>
  <c r="AE138" i="3" s="1"/>
  <c r="AH138" i="3" s="1"/>
  <c r="AK138" i="3" s="1"/>
  <c r="AN138" i="3" s="1"/>
  <c r="AQ138" i="3" s="1"/>
  <c r="AT138" i="3" s="1"/>
  <c r="AW138" i="3" s="1"/>
  <c r="AZ138" i="3" s="1"/>
  <c r="AB154" i="3"/>
  <c r="AB251" i="3"/>
  <c r="AE251" i="3" s="1"/>
  <c r="AH251" i="3" s="1"/>
  <c r="AK251" i="3" s="1"/>
  <c r="AN251" i="3" s="1"/>
  <c r="AQ251" i="3" s="1"/>
  <c r="AT251" i="3" s="1"/>
  <c r="AW251" i="3" s="1"/>
  <c r="AZ251" i="3" s="1"/>
  <c r="AB258" i="3"/>
  <c r="AE258" i="3" s="1"/>
  <c r="AH258" i="3" s="1"/>
  <c r="AK258" i="3" s="1"/>
  <c r="AN258" i="3" s="1"/>
  <c r="AQ258" i="3" s="1"/>
  <c r="AT258" i="3" s="1"/>
  <c r="AW258" i="3" s="1"/>
  <c r="AZ258" i="3" s="1"/>
  <c r="AB259" i="3"/>
  <c r="AE259" i="3" s="1"/>
  <c r="AH259" i="3" s="1"/>
  <c r="AK259" i="3" s="1"/>
  <c r="AN259" i="3" s="1"/>
  <c r="AQ259" i="3" s="1"/>
  <c r="AT259" i="3" s="1"/>
  <c r="AW259" i="3" s="1"/>
  <c r="AZ259" i="3" s="1"/>
  <c r="AB261" i="3"/>
  <c r="AB285" i="3"/>
  <c r="AE285" i="3" s="1"/>
  <c r="AH285" i="3" s="1"/>
  <c r="AK285" i="3" s="1"/>
  <c r="AN285" i="3" s="1"/>
  <c r="AQ285" i="3" s="1"/>
  <c r="AT285" i="3" s="1"/>
  <c r="AW285" i="3" s="1"/>
  <c r="AZ285" i="3" s="1"/>
  <c r="AB288" i="3"/>
  <c r="AB286" i="3"/>
  <c r="AB292" i="3"/>
  <c r="AE292" i="3" s="1"/>
  <c r="AH292" i="3" s="1"/>
  <c r="AK292" i="3" s="1"/>
  <c r="AN292" i="3" s="1"/>
  <c r="AQ292" i="3" s="1"/>
  <c r="AT292" i="3" s="1"/>
  <c r="AW292" i="3" s="1"/>
  <c r="AZ292" i="3" s="1"/>
  <c r="AB301" i="3"/>
  <c r="AB304" i="3"/>
  <c r="AE304" i="3" s="1"/>
  <c r="AH304" i="3" s="1"/>
  <c r="AK304" i="3" s="1"/>
  <c r="AN304" i="3" s="1"/>
  <c r="AQ304" i="3" s="1"/>
  <c r="AT304" i="3" s="1"/>
  <c r="AW304" i="3" s="1"/>
  <c r="AZ304" i="3" s="1"/>
  <c r="AB305" i="3"/>
  <c r="AE305" i="3" s="1"/>
  <c r="AH305" i="3" s="1"/>
  <c r="AK305" i="3" s="1"/>
  <c r="AN305" i="3" s="1"/>
  <c r="AQ305" i="3" s="1"/>
  <c r="AT305" i="3" s="1"/>
  <c r="AW305" i="3" s="1"/>
  <c r="AZ305" i="3" s="1"/>
  <c r="AB312" i="3"/>
  <c r="AE312" i="3" s="1"/>
  <c r="AH312" i="3" s="1"/>
  <c r="AK312" i="3" s="1"/>
  <c r="AN312" i="3" s="1"/>
  <c r="AQ312" i="3" s="1"/>
  <c r="AT312" i="3" s="1"/>
  <c r="AW312" i="3" s="1"/>
  <c r="AZ312" i="3" s="1"/>
  <c r="AB313" i="3"/>
  <c r="AE313" i="3" s="1"/>
  <c r="AH313" i="3" s="1"/>
  <c r="AK313" i="3" s="1"/>
  <c r="AN313" i="3" s="1"/>
  <c r="AQ313" i="3" s="1"/>
  <c r="AT313" i="3" s="1"/>
  <c r="AW313" i="3" s="1"/>
  <c r="AZ313" i="3" s="1"/>
  <c r="AB317" i="3"/>
  <c r="AE317" i="3" s="1"/>
  <c r="AH317" i="3" s="1"/>
  <c r="AK317" i="3" s="1"/>
  <c r="AN317" i="3" s="1"/>
  <c r="AQ317" i="3" s="1"/>
  <c r="AT317" i="3" s="1"/>
  <c r="AW317" i="3" s="1"/>
  <c r="AZ317" i="3" s="1"/>
  <c r="AB318" i="3"/>
  <c r="AE318" i="3" s="1"/>
  <c r="AH318" i="3" s="1"/>
  <c r="AK318" i="3" s="1"/>
  <c r="AN318" i="3" s="1"/>
  <c r="AQ318" i="3" s="1"/>
  <c r="AT318" i="3" s="1"/>
  <c r="AW318" i="3" s="1"/>
  <c r="AZ318" i="3" s="1"/>
  <c r="AB320" i="3"/>
  <c r="AE320" i="3" s="1"/>
  <c r="AH320" i="3" s="1"/>
  <c r="AK320" i="3" s="1"/>
  <c r="AN320" i="3" s="1"/>
  <c r="AQ320" i="3" s="1"/>
  <c r="AT320" i="3" s="1"/>
  <c r="AW320" i="3" s="1"/>
  <c r="AZ320" i="3" s="1"/>
  <c r="AB323" i="3"/>
  <c r="AE323" i="3" s="1"/>
  <c r="AH323" i="3" s="1"/>
  <c r="AK323" i="3" s="1"/>
  <c r="AN323" i="3" s="1"/>
  <c r="AQ323" i="3" s="1"/>
  <c r="AT323" i="3" s="1"/>
  <c r="AW323" i="3" s="1"/>
  <c r="AZ323" i="3" s="1"/>
  <c r="AB10" i="3"/>
  <c r="AE10" i="3" s="1"/>
  <c r="AH10" i="3" s="1"/>
  <c r="AK10" i="3" s="1"/>
  <c r="AN10" i="3" s="1"/>
  <c r="AQ10" i="3" s="1"/>
  <c r="AT10" i="3" s="1"/>
  <c r="AW10" i="3" s="1"/>
  <c r="AZ10" i="3" s="1"/>
  <c r="AB39" i="3"/>
  <c r="AB45" i="3"/>
  <c r="AB49" i="3"/>
  <c r="AB52" i="3"/>
  <c r="AE52" i="3" s="1"/>
  <c r="AH52" i="3" s="1"/>
  <c r="AK52" i="3" s="1"/>
  <c r="AN52" i="3" s="1"/>
  <c r="AQ52" i="3" s="1"/>
  <c r="AT52" i="3" s="1"/>
  <c r="AW52" i="3" s="1"/>
  <c r="AZ52" i="3" s="1"/>
  <c r="AB55" i="3"/>
  <c r="AE55" i="3" s="1"/>
  <c r="AH55" i="3" s="1"/>
  <c r="AK55" i="3" s="1"/>
  <c r="AN55" i="3" s="1"/>
  <c r="AQ55" i="3" s="1"/>
  <c r="AT55" i="3" s="1"/>
  <c r="AW55" i="3" s="1"/>
  <c r="AZ55" i="3" s="1"/>
  <c r="AB64" i="3"/>
  <c r="AE64" i="3" s="1"/>
  <c r="AH64" i="3" s="1"/>
  <c r="AK64" i="3" s="1"/>
  <c r="AN64" i="3" s="1"/>
  <c r="AQ64" i="3" s="1"/>
  <c r="AT64" i="3" s="1"/>
  <c r="AW64" i="3" s="1"/>
  <c r="AZ64" i="3" s="1"/>
  <c r="AB68" i="3"/>
  <c r="AE68" i="3" s="1"/>
  <c r="AH68" i="3" s="1"/>
  <c r="AK68" i="3" s="1"/>
  <c r="AN68" i="3" s="1"/>
  <c r="AQ68" i="3" s="1"/>
  <c r="AT68" i="3" s="1"/>
  <c r="AW68" i="3" s="1"/>
  <c r="AZ68" i="3" s="1"/>
  <c r="AB74" i="3"/>
  <c r="AE74" i="3" s="1"/>
  <c r="AH74" i="3" s="1"/>
  <c r="AK74" i="3" s="1"/>
  <c r="AN74" i="3" s="1"/>
  <c r="AQ74" i="3" s="1"/>
  <c r="AT74" i="3" s="1"/>
  <c r="AW74" i="3" s="1"/>
  <c r="AZ74" i="3" s="1"/>
  <c r="AB76" i="3"/>
  <c r="AE76" i="3" s="1"/>
  <c r="AH76" i="3" s="1"/>
  <c r="AK76" i="3" s="1"/>
  <c r="AN76" i="3" s="1"/>
  <c r="AQ76" i="3" s="1"/>
  <c r="AT76" i="3" s="1"/>
  <c r="AW76" i="3" s="1"/>
  <c r="AZ76" i="3" s="1"/>
  <c r="AB85" i="3"/>
  <c r="AE85" i="3" s="1"/>
  <c r="AH85" i="3" s="1"/>
  <c r="AK85" i="3" s="1"/>
  <c r="AN85" i="3" s="1"/>
  <c r="AQ85" i="3" s="1"/>
  <c r="AT85" i="3" s="1"/>
  <c r="AW85" i="3" s="1"/>
  <c r="AZ85" i="3" s="1"/>
  <c r="AB90" i="3"/>
  <c r="AE90" i="3" s="1"/>
  <c r="AH90" i="3" s="1"/>
  <c r="AK90" i="3" s="1"/>
  <c r="AN90" i="3" s="1"/>
  <c r="AQ90" i="3" s="1"/>
  <c r="AT90" i="3" s="1"/>
  <c r="AW90" i="3" s="1"/>
  <c r="AZ90" i="3" s="1"/>
  <c r="AB112" i="3"/>
  <c r="AE112" i="3" s="1"/>
  <c r="AH112" i="3" s="1"/>
  <c r="AK112" i="3" s="1"/>
  <c r="AN112" i="3" s="1"/>
  <c r="AQ112" i="3" s="1"/>
  <c r="AT112" i="3" s="1"/>
  <c r="AW112" i="3" s="1"/>
  <c r="AZ112" i="3" s="1"/>
  <c r="AB115" i="3"/>
  <c r="AE115" i="3" s="1"/>
  <c r="AH115" i="3" s="1"/>
  <c r="AK115" i="3" s="1"/>
  <c r="AN115" i="3" s="1"/>
  <c r="AQ115" i="3" s="1"/>
  <c r="AT115" i="3" s="1"/>
  <c r="AW115" i="3" s="1"/>
  <c r="AZ115" i="3" s="1"/>
  <c r="AB124" i="3"/>
  <c r="AE124" i="3" s="1"/>
  <c r="AH124" i="3" s="1"/>
  <c r="AK124" i="3" s="1"/>
  <c r="AN124" i="3" s="1"/>
  <c r="AQ124" i="3" s="1"/>
  <c r="AT124" i="3" s="1"/>
  <c r="AW124" i="3" s="1"/>
  <c r="AZ124" i="3" s="1"/>
  <c r="AB181" i="3"/>
  <c r="AB186" i="3"/>
  <c r="AE186" i="3" s="1"/>
  <c r="AH186" i="3" s="1"/>
  <c r="AK186" i="3" s="1"/>
  <c r="AN186" i="3" s="1"/>
  <c r="AQ186" i="3" s="1"/>
  <c r="AT186" i="3" s="1"/>
  <c r="AW186" i="3" s="1"/>
  <c r="AZ186" i="3" s="1"/>
  <c r="AB189" i="3"/>
  <c r="AE189" i="3" s="1"/>
  <c r="AH189" i="3" s="1"/>
  <c r="AK189" i="3" s="1"/>
  <c r="AN189" i="3" s="1"/>
  <c r="AQ189" i="3" s="1"/>
  <c r="AT189" i="3" s="1"/>
  <c r="AW189" i="3" s="1"/>
  <c r="AZ189" i="3" s="1"/>
  <c r="AB217" i="3"/>
  <c r="AE217" i="3" s="1"/>
  <c r="AH217" i="3" s="1"/>
  <c r="AK217" i="3" s="1"/>
  <c r="AN217" i="3" s="1"/>
  <c r="AQ217" i="3" s="1"/>
  <c r="AT217" i="3" s="1"/>
  <c r="AW217" i="3" s="1"/>
  <c r="AZ217" i="3" s="1"/>
  <c r="AB303" i="3"/>
  <c r="AE303" i="3" s="1"/>
  <c r="AH303" i="3" s="1"/>
  <c r="AK303" i="3" s="1"/>
  <c r="AN303" i="3" s="1"/>
  <c r="AQ303" i="3" s="1"/>
  <c r="AT303" i="3" s="1"/>
  <c r="AW303" i="3" s="1"/>
  <c r="AZ303" i="3" s="1"/>
  <c r="AB17" i="3"/>
  <c r="AB18" i="3"/>
  <c r="AE18" i="3" s="1"/>
  <c r="AH18" i="3" s="1"/>
  <c r="AK18" i="3" s="1"/>
  <c r="AN18" i="3" s="1"/>
  <c r="AQ18" i="3" s="1"/>
  <c r="AT18" i="3" s="1"/>
  <c r="AW18" i="3" s="1"/>
  <c r="AZ18" i="3" s="1"/>
  <c r="AB19" i="3"/>
  <c r="AE19" i="3" s="1"/>
  <c r="AH19" i="3" s="1"/>
  <c r="AK19" i="3" s="1"/>
  <c r="AN19" i="3" s="1"/>
  <c r="AQ19" i="3" s="1"/>
  <c r="AT19" i="3" s="1"/>
  <c r="AW19" i="3" s="1"/>
  <c r="AZ19" i="3" s="1"/>
  <c r="AB20" i="3"/>
  <c r="AE20" i="3" s="1"/>
  <c r="AH20" i="3" s="1"/>
  <c r="AK20" i="3" s="1"/>
  <c r="AN20" i="3" s="1"/>
  <c r="AQ20" i="3" s="1"/>
  <c r="AT20" i="3" s="1"/>
  <c r="AW20" i="3" s="1"/>
  <c r="AZ20" i="3" s="1"/>
  <c r="AB92" i="3"/>
  <c r="AE92" i="3" s="1"/>
  <c r="AH92" i="3" s="1"/>
  <c r="AK92" i="3" s="1"/>
  <c r="AN92" i="3" s="1"/>
  <c r="AQ92" i="3" s="1"/>
  <c r="AT92" i="3" s="1"/>
  <c r="AW92" i="3" s="1"/>
  <c r="AZ92" i="3" s="1"/>
  <c r="AB94" i="3"/>
  <c r="AE94" i="3" s="1"/>
  <c r="AH94" i="3" s="1"/>
  <c r="AK94" i="3" s="1"/>
  <c r="AN94" i="3" s="1"/>
  <c r="AQ94" i="3" s="1"/>
  <c r="AT94" i="3" s="1"/>
  <c r="AW94" i="3" s="1"/>
  <c r="AZ94" i="3" s="1"/>
  <c r="AB98" i="3"/>
  <c r="AE98" i="3" s="1"/>
  <c r="AH98" i="3" s="1"/>
  <c r="AK98" i="3" s="1"/>
  <c r="AN98" i="3" s="1"/>
  <c r="AQ98" i="3" s="1"/>
  <c r="AT98" i="3" s="1"/>
  <c r="AW98" i="3" s="1"/>
  <c r="AZ98" i="3" s="1"/>
  <c r="AB118" i="3"/>
  <c r="AE118" i="3" s="1"/>
  <c r="AH118" i="3" s="1"/>
  <c r="AK118" i="3" s="1"/>
  <c r="AN118" i="3" s="1"/>
  <c r="AQ118" i="3" s="1"/>
  <c r="AT118" i="3" s="1"/>
  <c r="AW118" i="3" s="1"/>
  <c r="AZ118" i="3" s="1"/>
  <c r="AB167" i="3"/>
  <c r="AE167" i="3" s="1"/>
  <c r="AH167" i="3" s="1"/>
  <c r="AK167" i="3" s="1"/>
  <c r="AN167" i="3" s="1"/>
  <c r="AQ167" i="3" s="1"/>
  <c r="AT167" i="3" s="1"/>
  <c r="AW167" i="3" s="1"/>
  <c r="AZ167" i="3" s="1"/>
  <c r="AB192" i="3"/>
  <c r="AE192" i="3" s="1"/>
  <c r="AH192" i="3" s="1"/>
  <c r="AK192" i="3" s="1"/>
  <c r="AN192" i="3" s="1"/>
  <c r="AQ192" i="3" s="1"/>
  <c r="AT192" i="3" s="1"/>
  <c r="AW192" i="3" s="1"/>
  <c r="AZ192" i="3" s="1"/>
  <c r="AB195" i="3"/>
  <c r="AB208" i="3"/>
  <c r="AE208" i="3" s="1"/>
  <c r="AH208" i="3" s="1"/>
  <c r="AK208" i="3" s="1"/>
  <c r="AN208" i="3" s="1"/>
  <c r="AQ208" i="3" s="1"/>
  <c r="AT208" i="3" s="1"/>
  <c r="AW208" i="3" s="1"/>
  <c r="AZ208" i="3" s="1"/>
  <c r="AB210" i="3"/>
  <c r="AE210" i="3" s="1"/>
  <c r="AH210" i="3" s="1"/>
  <c r="AK210" i="3" s="1"/>
  <c r="AN210" i="3" s="1"/>
  <c r="AQ210" i="3" s="1"/>
  <c r="AT210" i="3" s="1"/>
  <c r="AW210" i="3" s="1"/>
  <c r="AZ210" i="3" s="1"/>
  <c r="AB219" i="3"/>
  <c r="AE219" i="3" s="1"/>
  <c r="AH219" i="3" s="1"/>
  <c r="AK219" i="3" s="1"/>
  <c r="AN219" i="3" s="1"/>
  <c r="AQ219" i="3" s="1"/>
  <c r="AT219" i="3" s="1"/>
  <c r="AW219" i="3" s="1"/>
  <c r="AZ219" i="3" s="1"/>
  <c r="AB238" i="3"/>
  <c r="AE238" i="3" s="1"/>
  <c r="AH238" i="3" s="1"/>
  <c r="AK238" i="3" s="1"/>
  <c r="AN238" i="3" s="1"/>
  <c r="AQ238" i="3" s="1"/>
  <c r="AT238" i="3" s="1"/>
  <c r="AW238" i="3" s="1"/>
  <c r="AZ238" i="3" s="1"/>
  <c r="AB262" i="3"/>
  <c r="AE262" i="3" s="1"/>
  <c r="AH262" i="3" s="1"/>
  <c r="AK262" i="3" s="1"/>
  <c r="AN262" i="3" s="1"/>
  <c r="AQ262" i="3" s="1"/>
  <c r="AT262" i="3" s="1"/>
  <c r="AW262" i="3" s="1"/>
  <c r="AZ262" i="3" s="1"/>
  <c r="AB267" i="3"/>
  <c r="AE267" i="3" s="1"/>
  <c r="AH267" i="3" s="1"/>
  <c r="AK267" i="3" s="1"/>
  <c r="AN267" i="3" s="1"/>
  <c r="AQ267" i="3" s="1"/>
  <c r="AT267" i="3" s="1"/>
  <c r="AW267" i="3" s="1"/>
  <c r="AZ267" i="3" s="1"/>
  <c r="AB271" i="3"/>
  <c r="AE271" i="3" s="1"/>
  <c r="AH271" i="3" s="1"/>
  <c r="AK271" i="3" s="1"/>
  <c r="AN271" i="3" s="1"/>
  <c r="AQ271" i="3" s="1"/>
  <c r="AT271" i="3" s="1"/>
  <c r="AW271" i="3" s="1"/>
  <c r="AZ271" i="3" s="1"/>
  <c r="AB274" i="3"/>
  <c r="AB291" i="3"/>
  <c r="AE291" i="3" s="1"/>
  <c r="AH291" i="3" s="1"/>
  <c r="AK291" i="3" s="1"/>
  <c r="AN291" i="3" s="1"/>
  <c r="AQ291" i="3" s="1"/>
  <c r="AT291" i="3" s="1"/>
  <c r="AW291" i="3" s="1"/>
  <c r="AZ291" i="3" s="1"/>
  <c r="AB300" i="3"/>
  <c r="AB127" i="3"/>
  <c r="AE127" i="3" s="1"/>
  <c r="AH127" i="3" s="1"/>
  <c r="AK127" i="3" s="1"/>
  <c r="AN127" i="3" s="1"/>
  <c r="AQ127" i="3" s="1"/>
  <c r="AT127" i="3" s="1"/>
  <c r="AW127" i="3" s="1"/>
  <c r="AZ127" i="3" s="1"/>
  <c r="AB159" i="3"/>
  <c r="AE159" i="3" s="1"/>
  <c r="AH159" i="3" s="1"/>
  <c r="AK159" i="3" s="1"/>
  <c r="AN159" i="3" s="1"/>
  <c r="AQ159" i="3" s="1"/>
  <c r="AT159" i="3" s="1"/>
  <c r="AW159" i="3" s="1"/>
  <c r="AZ159" i="3" s="1"/>
  <c r="AB163" i="3"/>
  <c r="AB135" i="3"/>
  <c r="AE135" i="3" s="1"/>
  <c r="AH135" i="3" s="1"/>
  <c r="AK135" i="3" s="1"/>
  <c r="AN135" i="3" s="1"/>
  <c r="AQ135" i="3" s="1"/>
  <c r="AT135" i="3" s="1"/>
  <c r="AW135" i="3" s="1"/>
  <c r="AZ135" i="3" s="1"/>
  <c r="AB142" i="3"/>
  <c r="AE142" i="3" s="1"/>
  <c r="AH142" i="3" s="1"/>
  <c r="AK142" i="3" s="1"/>
  <c r="AN142" i="3" s="1"/>
  <c r="AQ142" i="3" s="1"/>
  <c r="AT142" i="3" s="1"/>
  <c r="AW142" i="3" s="1"/>
  <c r="AZ142" i="3" s="1"/>
  <c r="L290" i="3"/>
  <c r="AB290" i="3" s="1"/>
  <c r="AE290" i="3" s="1"/>
  <c r="AH290" i="3" s="1"/>
  <c r="AK290" i="3" s="1"/>
  <c r="AN290" i="3" s="1"/>
  <c r="AQ290" i="3" s="1"/>
  <c r="AT290" i="3" s="1"/>
  <c r="AW290" i="3" s="1"/>
  <c r="AZ290" i="3" s="1"/>
  <c r="L306" i="3"/>
  <c r="AB306" i="3" s="1"/>
  <c r="AE306" i="3" s="1"/>
  <c r="AH306" i="3" s="1"/>
  <c r="AK306" i="3" s="1"/>
  <c r="AN306" i="3" s="1"/>
  <c r="AQ306" i="3" s="1"/>
  <c r="AT306" i="3" s="1"/>
  <c r="AW306" i="3" s="1"/>
  <c r="AZ306" i="3" s="1"/>
  <c r="AB47" i="3"/>
  <c r="AB50" i="3"/>
  <c r="AB58" i="3"/>
  <c r="AE58" i="3" s="1"/>
  <c r="AH58" i="3" s="1"/>
  <c r="AK58" i="3" s="1"/>
  <c r="AN58" i="3" s="1"/>
  <c r="AQ58" i="3" s="1"/>
  <c r="AT58" i="3" s="1"/>
  <c r="AW58" i="3" s="1"/>
  <c r="AZ58" i="3" s="1"/>
  <c r="AB71" i="3"/>
  <c r="AE71" i="3" s="1"/>
  <c r="AH71" i="3" s="1"/>
  <c r="AK71" i="3" s="1"/>
  <c r="AN71" i="3" s="1"/>
  <c r="AQ71" i="3" s="1"/>
  <c r="AT71" i="3" s="1"/>
  <c r="AW71" i="3" s="1"/>
  <c r="AZ71" i="3" s="1"/>
  <c r="AB198" i="3"/>
  <c r="AE198" i="3" s="1"/>
  <c r="AH198" i="3" s="1"/>
  <c r="AK198" i="3" s="1"/>
  <c r="AN198" i="3" s="1"/>
  <c r="AQ198" i="3" s="1"/>
  <c r="AT198" i="3" s="1"/>
  <c r="AW198" i="3" s="1"/>
  <c r="AZ198" i="3" s="1"/>
  <c r="AB233" i="3"/>
  <c r="AB232" i="3"/>
  <c r="AB40" i="3"/>
  <c r="AE40" i="3" s="1"/>
  <c r="AH40" i="3" s="1"/>
  <c r="AK40" i="3" s="1"/>
  <c r="AN40" i="3" s="1"/>
  <c r="AQ40" i="3" s="1"/>
  <c r="AT40" i="3" s="1"/>
  <c r="AW40" i="3" s="1"/>
  <c r="AZ40" i="3" s="1"/>
  <c r="AB48" i="3"/>
  <c r="AB79" i="3"/>
  <c r="AE79" i="3" s="1"/>
  <c r="AH79" i="3" s="1"/>
  <c r="AK79" i="3" s="1"/>
  <c r="AN79" i="3" s="1"/>
  <c r="AQ79" i="3" s="1"/>
  <c r="AT79" i="3" s="1"/>
  <c r="AW79" i="3" s="1"/>
  <c r="AZ79" i="3" s="1"/>
  <c r="AB80" i="3"/>
  <c r="AE80" i="3" s="1"/>
  <c r="AH80" i="3" s="1"/>
  <c r="AK80" i="3" s="1"/>
  <c r="AN80" i="3" s="1"/>
  <c r="AQ80" i="3" s="1"/>
  <c r="AT80" i="3" s="1"/>
  <c r="AW80" i="3" s="1"/>
  <c r="AZ80" i="3" s="1"/>
  <c r="AB220" i="3"/>
  <c r="AE220" i="3" s="1"/>
  <c r="AH220" i="3" s="1"/>
  <c r="AK220" i="3" s="1"/>
  <c r="AN220" i="3" s="1"/>
  <c r="AQ220" i="3" s="1"/>
  <c r="AT220" i="3" s="1"/>
  <c r="AW220" i="3" s="1"/>
  <c r="AZ220" i="3" s="1"/>
  <c r="AB221" i="3"/>
  <c r="AE221" i="3" s="1"/>
  <c r="AH221" i="3" s="1"/>
  <c r="AK221" i="3" s="1"/>
  <c r="AN221" i="3" s="1"/>
  <c r="AQ221" i="3" s="1"/>
  <c r="AT221" i="3" s="1"/>
  <c r="AW221" i="3" s="1"/>
  <c r="AZ221" i="3" s="1"/>
  <c r="AB269" i="3"/>
  <c r="AE269" i="3" s="1"/>
  <c r="AH269" i="3" s="1"/>
  <c r="AK269" i="3" s="1"/>
  <c r="AN269" i="3" s="1"/>
  <c r="AQ269" i="3" s="1"/>
  <c r="AT269" i="3" s="1"/>
  <c r="AW269" i="3" s="1"/>
  <c r="AZ269" i="3" s="1"/>
  <c r="AB273" i="3"/>
  <c r="AE273" i="3" s="1"/>
  <c r="AH273" i="3" s="1"/>
  <c r="AK273" i="3" s="1"/>
  <c r="AN273" i="3" s="1"/>
  <c r="AQ273" i="3" s="1"/>
  <c r="AT273" i="3" s="1"/>
  <c r="AW273" i="3" s="1"/>
  <c r="AZ273" i="3" s="1"/>
  <c r="AB310" i="3"/>
  <c r="AE310" i="3" s="1"/>
  <c r="AH310" i="3" s="1"/>
  <c r="AK310" i="3" s="1"/>
  <c r="AN310" i="3" s="1"/>
  <c r="AQ310" i="3" s="1"/>
  <c r="AT310" i="3" s="1"/>
  <c r="AW310" i="3" s="1"/>
  <c r="AZ310" i="3" s="1"/>
  <c r="AB161" i="3"/>
  <c r="AB11" i="3"/>
  <c r="AE11" i="3" s="1"/>
  <c r="AH11" i="3" s="1"/>
  <c r="AK11" i="3" s="1"/>
  <c r="AN11" i="3" s="1"/>
  <c r="AQ11" i="3" s="1"/>
  <c r="AT11" i="3" s="1"/>
  <c r="AW11" i="3" s="1"/>
  <c r="AZ11" i="3" s="1"/>
  <c r="AB93" i="3"/>
  <c r="AE93" i="3" s="1"/>
  <c r="AH93" i="3" s="1"/>
  <c r="AK93" i="3" s="1"/>
  <c r="AN93" i="3" s="1"/>
  <c r="AQ93" i="3" s="1"/>
  <c r="AT93" i="3" s="1"/>
  <c r="AW93" i="3" s="1"/>
  <c r="AZ93" i="3" s="1"/>
  <c r="AB96" i="3"/>
  <c r="AE96" i="3" s="1"/>
  <c r="AH96" i="3" s="1"/>
  <c r="AK96" i="3" s="1"/>
  <c r="AN96" i="3" s="1"/>
  <c r="AQ96" i="3" s="1"/>
  <c r="AT96" i="3" s="1"/>
  <c r="AW96" i="3" s="1"/>
  <c r="AZ96" i="3" s="1"/>
  <c r="AB99" i="3"/>
  <c r="AE99" i="3" s="1"/>
  <c r="AH99" i="3" s="1"/>
  <c r="AK99" i="3" s="1"/>
  <c r="AN99" i="3" s="1"/>
  <c r="AQ99" i="3" s="1"/>
  <c r="AT99" i="3" s="1"/>
  <c r="AW99" i="3" s="1"/>
  <c r="AZ99" i="3" s="1"/>
  <c r="AB102" i="3"/>
  <c r="AB103" i="3"/>
  <c r="AE103" i="3" s="1"/>
  <c r="AH103" i="3" s="1"/>
  <c r="AK103" i="3" s="1"/>
  <c r="AN103" i="3" s="1"/>
  <c r="AQ103" i="3" s="1"/>
  <c r="AT103" i="3" s="1"/>
  <c r="AW103" i="3" s="1"/>
  <c r="AZ103" i="3" s="1"/>
  <c r="AB104" i="3"/>
  <c r="AE104" i="3" s="1"/>
  <c r="AH104" i="3" s="1"/>
  <c r="AK104" i="3" s="1"/>
  <c r="AN104" i="3" s="1"/>
  <c r="AQ104" i="3" s="1"/>
  <c r="AT104" i="3" s="1"/>
  <c r="AW104" i="3" s="1"/>
  <c r="AZ104" i="3" s="1"/>
  <c r="AB105" i="3"/>
  <c r="AE105" i="3" s="1"/>
  <c r="AH105" i="3" s="1"/>
  <c r="AK105" i="3" s="1"/>
  <c r="AN105" i="3" s="1"/>
  <c r="AQ105" i="3" s="1"/>
  <c r="AT105" i="3" s="1"/>
  <c r="AW105" i="3" s="1"/>
  <c r="AZ105" i="3" s="1"/>
  <c r="AB107" i="3"/>
  <c r="AE107" i="3" s="1"/>
  <c r="AH107" i="3" s="1"/>
  <c r="AK107" i="3" s="1"/>
  <c r="AN107" i="3" s="1"/>
  <c r="AQ107" i="3" s="1"/>
  <c r="AT107" i="3" s="1"/>
  <c r="AW107" i="3" s="1"/>
  <c r="AZ107" i="3" s="1"/>
  <c r="AB110" i="3"/>
  <c r="AE110" i="3" s="1"/>
  <c r="AH110" i="3" s="1"/>
  <c r="AK110" i="3" s="1"/>
  <c r="AN110" i="3" s="1"/>
  <c r="AQ110" i="3" s="1"/>
  <c r="AT110" i="3" s="1"/>
  <c r="AW110" i="3" s="1"/>
  <c r="AZ110" i="3" s="1"/>
  <c r="AB111" i="3"/>
  <c r="AE111" i="3" s="1"/>
  <c r="AH111" i="3" s="1"/>
  <c r="AK111" i="3" s="1"/>
  <c r="AN111" i="3" s="1"/>
  <c r="AQ111" i="3" s="1"/>
  <c r="AT111" i="3" s="1"/>
  <c r="AW111" i="3" s="1"/>
  <c r="AZ111" i="3" s="1"/>
  <c r="AB131" i="3"/>
  <c r="AE131" i="3" s="1"/>
  <c r="AH131" i="3" s="1"/>
  <c r="AK131" i="3" s="1"/>
  <c r="AN131" i="3" s="1"/>
  <c r="AQ131" i="3" s="1"/>
  <c r="AT131" i="3" s="1"/>
  <c r="AW131" i="3" s="1"/>
  <c r="AZ131" i="3" s="1"/>
  <c r="AB140" i="3"/>
  <c r="AE140" i="3" s="1"/>
  <c r="AH140" i="3" s="1"/>
  <c r="AK140" i="3" s="1"/>
  <c r="AN140" i="3" s="1"/>
  <c r="AQ140" i="3" s="1"/>
  <c r="AT140" i="3" s="1"/>
  <c r="AW140" i="3" s="1"/>
  <c r="AZ140" i="3" s="1"/>
  <c r="AB143" i="3"/>
  <c r="AE143" i="3" s="1"/>
  <c r="AH143" i="3" s="1"/>
  <c r="AK143" i="3" s="1"/>
  <c r="AN143" i="3" s="1"/>
  <c r="AQ143" i="3" s="1"/>
  <c r="AT143" i="3" s="1"/>
  <c r="AW143" i="3" s="1"/>
  <c r="AZ143" i="3" s="1"/>
  <c r="AB144" i="3"/>
  <c r="AE144" i="3" s="1"/>
  <c r="AH144" i="3" s="1"/>
  <c r="AK144" i="3" s="1"/>
  <c r="AN144" i="3" s="1"/>
  <c r="AQ144" i="3" s="1"/>
  <c r="AT144" i="3" s="1"/>
  <c r="AW144" i="3" s="1"/>
  <c r="AZ144" i="3" s="1"/>
  <c r="AB145" i="3"/>
  <c r="AE145" i="3" s="1"/>
  <c r="AH145" i="3" s="1"/>
  <c r="AK145" i="3" s="1"/>
  <c r="AN145" i="3" s="1"/>
  <c r="AQ145" i="3" s="1"/>
  <c r="AT145" i="3" s="1"/>
  <c r="AW145" i="3" s="1"/>
  <c r="AZ145" i="3" s="1"/>
  <c r="AB148" i="3"/>
  <c r="AE148" i="3" s="1"/>
  <c r="AH148" i="3" s="1"/>
  <c r="AK148" i="3" s="1"/>
  <c r="AN148" i="3" s="1"/>
  <c r="AQ148" i="3" s="1"/>
  <c r="AT148" i="3" s="1"/>
  <c r="AW148" i="3" s="1"/>
  <c r="AZ148" i="3" s="1"/>
  <c r="AB168" i="3"/>
  <c r="AE168" i="3" s="1"/>
  <c r="AH168" i="3" s="1"/>
  <c r="AK168" i="3" s="1"/>
  <c r="AN168" i="3" s="1"/>
  <c r="AQ168" i="3" s="1"/>
  <c r="AT168" i="3" s="1"/>
  <c r="AW168" i="3" s="1"/>
  <c r="AZ168" i="3" s="1"/>
  <c r="AB171" i="3"/>
  <c r="AE171" i="3" s="1"/>
  <c r="AH171" i="3" s="1"/>
  <c r="AK171" i="3" s="1"/>
  <c r="AN171" i="3" s="1"/>
  <c r="AQ171" i="3" s="1"/>
  <c r="AT171" i="3" s="1"/>
  <c r="AW171" i="3" s="1"/>
  <c r="AZ171" i="3" s="1"/>
  <c r="AB177" i="3"/>
  <c r="AE177" i="3" s="1"/>
  <c r="AH177" i="3" s="1"/>
  <c r="AK177" i="3" s="1"/>
  <c r="AN177" i="3" s="1"/>
  <c r="AQ177" i="3" s="1"/>
  <c r="AT177" i="3" s="1"/>
  <c r="AW177" i="3" s="1"/>
  <c r="AZ177" i="3" s="1"/>
  <c r="AB283" i="3"/>
  <c r="AE283" i="3" s="1"/>
  <c r="AH283" i="3" s="1"/>
  <c r="AK283" i="3" s="1"/>
  <c r="AN283" i="3" s="1"/>
  <c r="AQ283" i="3" s="1"/>
  <c r="AT283" i="3" s="1"/>
  <c r="AW283" i="3" s="1"/>
  <c r="AZ283" i="3" s="1"/>
  <c r="AB16" i="3"/>
  <c r="AB205" i="3"/>
  <c r="AE205" i="3" s="1"/>
  <c r="AH205" i="3" s="1"/>
  <c r="AK205" i="3" s="1"/>
  <c r="AN205" i="3" s="1"/>
  <c r="AQ205" i="3" s="1"/>
  <c r="AT205" i="3" s="1"/>
  <c r="AW205" i="3" s="1"/>
  <c r="AZ205" i="3" s="1"/>
  <c r="AB206" i="3"/>
  <c r="AE206" i="3" s="1"/>
  <c r="AH206" i="3" s="1"/>
  <c r="AK206" i="3" s="1"/>
  <c r="AN206" i="3" s="1"/>
  <c r="AQ206" i="3" s="1"/>
  <c r="AT206" i="3" s="1"/>
  <c r="AW206" i="3" s="1"/>
  <c r="AZ206" i="3" s="1"/>
  <c r="AB215" i="3"/>
  <c r="AE215" i="3" s="1"/>
  <c r="AH215" i="3" s="1"/>
  <c r="AK215" i="3" s="1"/>
  <c r="AN215" i="3" s="1"/>
  <c r="AQ215" i="3" s="1"/>
  <c r="AT215" i="3" s="1"/>
  <c r="AW215" i="3" s="1"/>
  <c r="AZ215" i="3" s="1"/>
  <c r="AB227" i="3"/>
  <c r="AE227" i="3" s="1"/>
  <c r="AH227" i="3" s="1"/>
  <c r="AK227" i="3" s="1"/>
  <c r="AN227" i="3" s="1"/>
  <c r="AQ227" i="3" s="1"/>
  <c r="AT227" i="3" s="1"/>
  <c r="AW227" i="3" s="1"/>
  <c r="AZ227" i="3" s="1"/>
  <c r="AB229" i="3"/>
  <c r="AE229" i="3" s="1"/>
  <c r="AH229" i="3" s="1"/>
  <c r="AK229" i="3" s="1"/>
  <c r="AN229" i="3" s="1"/>
  <c r="AQ229" i="3" s="1"/>
  <c r="AT229" i="3" s="1"/>
  <c r="AW229" i="3" s="1"/>
  <c r="AZ229" i="3" s="1"/>
  <c r="AB235" i="3"/>
  <c r="AE235" i="3" s="1"/>
  <c r="AH235" i="3" s="1"/>
  <c r="AK235" i="3" s="1"/>
  <c r="AN235" i="3" s="1"/>
  <c r="AQ235" i="3" s="1"/>
  <c r="AT235" i="3" s="1"/>
  <c r="AW235" i="3" s="1"/>
  <c r="AZ235" i="3" s="1"/>
  <c r="AB241" i="3"/>
  <c r="AE241" i="3" s="1"/>
  <c r="AH241" i="3" s="1"/>
  <c r="AK241" i="3" s="1"/>
  <c r="AN241" i="3" s="1"/>
  <c r="AQ241" i="3" s="1"/>
  <c r="AT241" i="3" s="1"/>
  <c r="AW241" i="3" s="1"/>
  <c r="AZ241" i="3" s="1"/>
  <c r="AB249" i="3"/>
  <c r="AE249" i="3" s="1"/>
  <c r="AH249" i="3" s="1"/>
  <c r="AK249" i="3" s="1"/>
  <c r="AN249" i="3" s="1"/>
  <c r="AQ249" i="3" s="1"/>
  <c r="AT249" i="3" s="1"/>
  <c r="AW249" i="3" s="1"/>
  <c r="AZ249" i="3" s="1"/>
  <c r="AB270" i="3"/>
  <c r="AE270" i="3" s="1"/>
  <c r="AH270" i="3" s="1"/>
  <c r="AK270" i="3" s="1"/>
  <c r="AN270" i="3" s="1"/>
  <c r="AQ270" i="3" s="1"/>
  <c r="AT270" i="3" s="1"/>
  <c r="AW270" i="3" s="1"/>
  <c r="AZ270" i="3" s="1"/>
  <c r="AB280" i="3"/>
  <c r="AE280" i="3" s="1"/>
  <c r="AH280" i="3" s="1"/>
  <c r="AK280" i="3" s="1"/>
  <c r="AN280" i="3" s="1"/>
  <c r="AQ280" i="3" s="1"/>
  <c r="AT280" i="3" s="1"/>
  <c r="AW280" i="3" s="1"/>
  <c r="AZ280" i="3" s="1"/>
  <c r="AB311" i="3"/>
  <c r="AE311" i="3" s="1"/>
  <c r="AH311" i="3" s="1"/>
  <c r="AK311" i="3" s="1"/>
  <c r="AN311" i="3" s="1"/>
  <c r="AQ311" i="3" s="1"/>
  <c r="AT311" i="3" s="1"/>
  <c r="AW311" i="3" s="1"/>
  <c r="AZ311" i="3" s="1"/>
  <c r="AB117" i="3"/>
  <c r="AE117" i="3" s="1"/>
  <c r="AH117" i="3" s="1"/>
  <c r="AK117" i="3" s="1"/>
  <c r="AN117" i="3" s="1"/>
  <c r="AQ117" i="3" s="1"/>
  <c r="AT117" i="3" s="1"/>
  <c r="AW117" i="3" s="1"/>
  <c r="AZ117" i="3" s="1"/>
  <c r="AB120" i="3"/>
  <c r="AE120" i="3" s="1"/>
  <c r="AK120" i="3" s="1"/>
  <c r="AQ120" i="3" s="1"/>
  <c r="AT120" i="3" s="1"/>
  <c r="AW120" i="3" s="1"/>
  <c r="AZ120" i="3" s="1"/>
  <c r="AB122" i="3"/>
  <c r="AE122" i="3" s="1"/>
  <c r="AH122" i="3" s="1"/>
  <c r="AK122" i="3" s="1"/>
  <c r="AN122" i="3" s="1"/>
  <c r="AQ122" i="3" s="1"/>
  <c r="AT122" i="3" s="1"/>
  <c r="AW122" i="3" s="1"/>
  <c r="AZ122" i="3" s="1"/>
  <c r="AB133" i="3"/>
  <c r="AB146" i="3"/>
  <c r="AE146" i="3" s="1"/>
  <c r="AH146" i="3" s="1"/>
  <c r="AK146" i="3" s="1"/>
  <c r="AN146" i="3" s="1"/>
  <c r="AQ146" i="3" s="1"/>
  <c r="AT146" i="3" s="1"/>
  <c r="AW146" i="3" s="1"/>
  <c r="AZ146" i="3" s="1"/>
  <c r="AB153" i="3"/>
  <c r="AB116" i="3"/>
  <c r="AE116" i="3" s="1"/>
  <c r="AH116" i="3" s="1"/>
  <c r="AK116" i="3" s="1"/>
  <c r="AN116" i="3" s="1"/>
  <c r="AQ116" i="3" s="1"/>
  <c r="AT116" i="3" s="1"/>
  <c r="AW116" i="3" s="1"/>
  <c r="AZ116" i="3" s="1"/>
  <c r="AB128" i="3"/>
  <c r="AE128" i="3" s="1"/>
  <c r="AH128" i="3" s="1"/>
  <c r="AK128" i="3" s="1"/>
  <c r="AN128" i="3" s="1"/>
  <c r="AQ128" i="3" s="1"/>
  <c r="AT128" i="3" s="1"/>
  <c r="AW128" i="3" s="1"/>
  <c r="AZ128" i="3" s="1"/>
  <c r="AB130" i="3"/>
  <c r="AE130" i="3" s="1"/>
  <c r="AH130" i="3" s="1"/>
  <c r="AK130" i="3" s="1"/>
  <c r="AN130" i="3" s="1"/>
  <c r="AQ130" i="3" s="1"/>
  <c r="AT130" i="3" s="1"/>
  <c r="AW130" i="3" s="1"/>
  <c r="AZ130" i="3" s="1"/>
  <c r="AB151" i="3"/>
  <c r="AE151" i="3" s="1"/>
  <c r="AH151" i="3" s="1"/>
  <c r="AK151" i="3" s="1"/>
  <c r="AN151" i="3" s="1"/>
  <c r="AQ151" i="3" s="1"/>
  <c r="AT151" i="3" s="1"/>
  <c r="AW151" i="3" s="1"/>
  <c r="AZ151" i="3" s="1"/>
  <c r="AB307" i="3"/>
  <c r="AB308" i="3"/>
  <c r="AB14" i="3"/>
  <c r="AE14" i="3" s="1"/>
  <c r="AH14" i="3" s="1"/>
  <c r="AK14" i="3" s="1"/>
  <c r="AN14" i="3" s="1"/>
  <c r="AQ14" i="3" s="1"/>
  <c r="AT14" i="3" s="1"/>
  <c r="AW14" i="3" s="1"/>
  <c r="AZ14" i="3" s="1"/>
  <c r="AB213" i="3"/>
  <c r="AE213" i="3" s="1"/>
  <c r="AH213" i="3" s="1"/>
  <c r="AK213" i="3" s="1"/>
  <c r="AN213" i="3" s="1"/>
  <c r="AQ213" i="3" s="1"/>
  <c r="AT213" i="3" s="1"/>
  <c r="AW213" i="3" s="1"/>
  <c r="AZ213" i="3" s="1"/>
  <c r="AB214" i="3"/>
  <c r="AE214" i="3" s="1"/>
  <c r="AH214" i="3" s="1"/>
  <c r="AK214" i="3" s="1"/>
  <c r="AN214" i="3" s="1"/>
  <c r="AQ214" i="3" s="1"/>
  <c r="AT214" i="3" s="1"/>
  <c r="AW214" i="3" s="1"/>
  <c r="AZ214" i="3" s="1"/>
  <c r="L73" i="3"/>
  <c r="AB73" i="3" s="1"/>
  <c r="AE73" i="3" s="1"/>
  <c r="AH73" i="3" s="1"/>
  <c r="AK73" i="3" s="1"/>
  <c r="AN73" i="3" s="1"/>
  <c r="AQ73" i="3" s="1"/>
  <c r="AT73" i="3" s="1"/>
  <c r="AW73" i="3" s="1"/>
  <c r="AZ73" i="3" s="1"/>
  <c r="L84" i="3"/>
  <c r="AB84" i="3" s="1"/>
  <c r="AE84" i="3" s="1"/>
  <c r="AH84" i="3" s="1"/>
  <c r="AK84" i="3" s="1"/>
  <c r="AN84" i="3" s="1"/>
  <c r="AQ84" i="3" s="1"/>
  <c r="AT84" i="3" s="1"/>
  <c r="AW84" i="3" s="1"/>
  <c r="AZ84" i="3" s="1"/>
  <c r="L180" i="3"/>
  <c r="AB180" i="3" s="1"/>
  <c r="AE180" i="3" s="1"/>
  <c r="AH180" i="3" s="1"/>
  <c r="AK180" i="3" s="1"/>
  <c r="AN180" i="3" s="1"/>
  <c r="AQ180" i="3" s="1"/>
  <c r="AT180" i="3" s="1"/>
  <c r="AW180" i="3" s="1"/>
  <c r="AZ180" i="3" s="1"/>
  <c r="L268" i="3"/>
  <c r="AB268" i="3" s="1"/>
  <c r="AE268" i="3" s="1"/>
  <c r="AH268" i="3" s="1"/>
  <c r="AK268" i="3" s="1"/>
  <c r="AN268" i="3" s="1"/>
  <c r="AQ268" i="3" s="1"/>
  <c r="AT268" i="3" s="1"/>
  <c r="AW268" i="3" s="1"/>
  <c r="AZ268" i="3" s="1"/>
  <c r="L289" i="3"/>
  <c r="AB289" i="3" s="1"/>
  <c r="AE289" i="3" s="1"/>
  <c r="AH289" i="3" s="1"/>
  <c r="AK289" i="3" s="1"/>
  <c r="AN289" i="3" s="1"/>
  <c r="AQ289" i="3" s="1"/>
  <c r="AT289" i="3" s="1"/>
  <c r="AW289" i="3" s="1"/>
  <c r="AZ289" i="3" s="1"/>
  <c r="AB42" i="3"/>
  <c r="AE42" i="3" s="1"/>
  <c r="AH42" i="3" s="1"/>
  <c r="AK42" i="3" s="1"/>
  <c r="AN42" i="3" s="1"/>
  <c r="AQ42" i="3" s="1"/>
  <c r="AT42" i="3" s="1"/>
  <c r="AW42" i="3" s="1"/>
  <c r="AZ42" i="3" s="1"/>
  <c r="AB65" i="3"/>
  <c r="AE65" i="3" s="1"/>
  <c r="AH65" i="3" s="1"/>
  <c r="AK65" i="3" s="1"/>
  <c r="AN65" i="3" s="1"/>
  <c r="AQ65" i="3" s="1"/>
  <c r="AT65" i="3" s="1"/>
  <c r="AW65" i="3" s="1"/>
  <c r="AZ65" i="3" s="1"/>
  <c r="AB187" i="3"/>
  <c r="AE187" i="3" s="1"/>
  <c r="AH187" i="3" s="1"/>
  <c r="AK187" i="3" s="1"/>
  <c r="AN187" i="3" s="1"/>
  <c r="AQ187" i="3" s="1"/>
  <c r="AT187" i="3" s="1"/>
  <c r="AW187" i="3" s="1"/>
  <c r="AZ187" i="3" s="1"/>
  <c r="L36" i="3"/>
  <c r="AB36" i="3" s="1"/>
  <c r="AE36" i="3" s="1"/>
  <c r="AH36" i="3" s="1"/>
  <c r="AK36" i="3" s="1"/>
  <c r="AN36" i="3" s="1"/>
  <c r="AQ36" i="3" s="1"/>
  <c r="AT36" i="3" s="1"/>
  <c r="AW36" i="3" s="1"/>
  <c r="AZ36" i="3" s="1"/>
  <c r="L83" i="3"/>
  <c r="AB83" i="3" s="1"/>
  <c r="AE83" i="3" s="1"/>
  <c r="AH83" i="3" s="1"/>
  <c r="AK83" i="3" s="1"/>
  <c r="AN83" i="3" s="1"/>
  <c r="AQ83" i="3" s="1"/>
  <c r="AT83" i="3" s="1"/>
  <c r="AW83" i="3" s="1"/>
  <c r="AZ83" i="3" s="1"/>
  <c r="L88" i="3"/>
  <c r="AB88" i="3" s="1"/>
  <c r="AE88" i="3" s="1"/>
  <c r="AH88" i="3" s="1"/>
  <c r="AK88" i="3" s="1"/>
  <c r="AN88" i="3" s="1"/>
  <c r="AQ88" i="3" s="1"/>
  <c r="AT88" i="3" s="1"/>
  <c r="AW88" i="3" s="1"/>
  <c r="AZ88" i="3" s="1"/>
  <c r="L137" i="3"/>
  <c r="AB137" i="3" s="1"/>
  <c r="AE137" i="3" s="1"/>
  <c r="AH137" i="3" s="1"/>
  <c r="AK137" i="3" s="1"/>
  <c r="AN137" i="3" s="1"/>
  <c r="AQ137" i="3" s="1"/>
  <c r="AT137" i="3" s="1"/>
  <c r="AW137" i="3" s="1"/>
  <c r="AZ137" i="3" s="1"/>
  <c r="R88" i="4"/>
  <c r="W88" i="4"/>
  <c r="P88" i="4"/>
  <c r="Y89" i="2"/>
  <c r="N88" i="4"/>
  <c r="M88" i="4"/>
  <c r="X88" i="4"/>
  <c r="Y88" i="4" s="1"/>
  <c r="V88" i="4"/>
  <c r="U88" i="4"/>
  <c r="O88" i="4"/>
  <c r="Q88" i="4"/>
  <c r="T88" i="4"/>
  <c r="S88" i="4"/>
  <c r="P299" i="4"/>
  <c r="M299" i="4"/>
  <c r="R299" i="4"/>
  <c r="S299" i="4"/>
  <c r="Q299" i="4"/>
  <c r="Y300" i="2"/>
  <c r="T299" i="4"/>
  <c r="U299" i="4"/>
  <c r="O299" i="4"/>
  <c r="X299" i="4"/>
  <c r="Y299" i="4" s="1"/>
  <c r="W299" i="4"/>
  <c r="N299" i="4"/>
  <c r="V299" i="4"/>
  <c r="R69" i="4"/>
  <c r="V69" i="4"/>
  <c r="X69" i="4"/>
  <c r="Y69" i="4" s="1"/>
  <c r="W69" i="4"/>
  <c r="Y70" i="2"/>
  <c r="O69" i="4"/>
  <c r="N69" i="4"/>
  <c r="U69" i="4"/>
  <c r="P69" i="4"/>
  <c r="Q69" i="4"/>
  <c r="S72" i="4"/>
  <c r="R72" i="4"/>
  <c r="T72" i="4"/>
  <c r="N72" i="4"/>
  <c r="O72" i="4"/>
  <c r="X72" i="4"/>
  <c r="Y72" i="4" s="1"/>
  <c r="U72" i="4"/>
  <c r="Y73" i="2"/>
  <c r="Q72" i="4"/>
  <c r="M72" i="4"/>
  <c r="Q4" i="4"/>
  <c r="T4" i="4"/>
  <c r="Y5" i="2"/>
  <c r="M4" i="4"/>
  <c r="P4" i="4"/>
  <c r="V4" i="4"/>
  <c r="W4" i="4"/>
  <c r="O4" i="4"/>
  <c r="X4" i="4"/>
  <c r="N4" i="4"/>
  <c r="T8" i="4"/>
  <c r="N8" i="4"/>
  <c r="Q8" i="4"/>
  <c r="X8" i="4"/>
  <c r="Y8" i="4" s="1"/>
  <c r="V8" i="4"/>
  <c r="O25" i="4"/>
  <c r="T25" i="4"/>
  <c r="V25" i="4"/>
  <c r="U25" i="4"/>
  <c r="S25" i="4"/>
  <c r="X25" i="4"/>
  <c r="Y25" i="4" s="1"/>
  <c r="M25" i="4"/>
  <c r="Y26" i="2"/>
  <c r="W25" i="4"/>
  <c r="Q25" i="4"/>
  <c r="P25" i="4"/>
  <c r="R25" i="4"/>
  <c r="P27" i="4"/>
  <c r="N27" i="4"/>
  <c r="Q27" i="4"/>
  <c r="O27" i="4"/>
  <c r="T27" i="4"/>
  <c r="V27" i="4"/>
  <c r="R27" i="4"/>
  <c r="W27" i="4"/>
  <c r="M27" i="4"/>
  <c r="X27" i="4"/>
  <c r="Y27" i="4" s="1"/>
  <c r="Y28" i="2"/>
  <c r="U27" i="4"/>
  <c r="X31" i="4"/>
  <c r="Y31" i="4" s="1"/>
  <c r="Q31" i="4"/>
  <c r="M31" i="4"/>
  <c r="N31" i="4"/>
  <c r="U31" i="4"/>
  <c r="P31" i="4"/>
  <c r="S31" i="4"/>
  <c r="V31" i="4"/>
  <c r="T31" i="4"/>
  <c r="O31" i="4"/>
  <c r="W31" i="4"/>
  <c r="P33" i="4"/>
  <c r="Q33" i="4"/>
  <c r="O33" i="4"/>
  <c r="S33" i="4"/>
  <c r="T33" i="4"/>
  <c r="N33" i="4"/>
  <c r="M33" i="4"/>
  <c r="X33" i="4"/>
  <c r="Y33" i="4" s="1"/>
  <c r="U33" i="4"/>
  <c r="Y34" i="2"/>
  <c r="W33" i="4"/>
  <c r="V154" i="4"/>
  <c r="P154" i="4"/>
  <c r="U154" i="4"/>
  <c r="O154" i="4"/>
  <c r="T154" i="4"/>
  <c r="M154" i="4"/>
  <c r="N154" i="4"/>
  <c r="X154" i="4"/>
  <c r="Y154" i="4" s="1"/>
  <c r="R154" i="4"/>
  <c r="Y155" i="2"/>
  <c r="S154" i="4"/>
  <c r="T156" i="4"/>
  <c r="M156" i="4"/>
  <c r="X156" i="4"/>
  <c r="Y156" i="4" s="1"/>
  <c r="U156" i="4"/>
  <c r="Q156" i="4"/>
  <c r="W156" i="4"/>
  <c r="Y157" i="2"/>
  <c r="P156" i="4"/>
  <c r="R156" i="4"/>
  <c r="V156" i="4"/>
  <c r="N156" i="4"/>
  <c r="S156" i="4"/>
  <c r="O158" i="4"/>
  <c r="T158" i="4"/>
  <c r="M158" i="4"/>
  <c r="V158" i="4"/>
  <c r="X158" i="4"/>
  <c r="Y158" i="4" s="1"/>
  <c r="Q158" i="4"/>
  <c r="S158" i="4"/>
  <c r="N158" i="4"/>
  <c r="W158" i="4"/>
  <c r="U158" i="4"/>
  <c r="Z235" i="2"/>
  <c r="V43" i="4"/>
  <c r="S43" i="4"/>
  <c r="T43" i="4"/>
  <c r="Q43" i="4"/>
  <c r="N43" i="4"/>
  <c r="X43" i="4"/>
  <c r="Y43" i="4" s="1"/>
  <c r="M43" i="4"/>
  <c r="Y44" i="2"/>
  <c r="W43" i="4"/>
  <c r="O43" i="4"/>
  <c r="U57" i="4"/>
  <c r="V57" i="4"/>
  <c r="P57" i="4"/>
  <c r="M57" i="4"/>
  <c r="R57" i="4"/>
  <c r="Q57" i="4"/>
  <c r="O57" i="4"/>
  <c r="T57" i="4"/>
  <c r="W57" i="4"/>
  <c r="S57" i="4"/>
  <c r="Y58" i="2"/>
  <c r="X57" i="4"/>
  <c r="Y57" i="4" s="1"/>
  <c r="W78" i="4"/>
  <c r="R78" i="4"/>
  <c r="U78" i="4"/>
  <c r="Q78" i="4"/>
  <c r="X78" i="4"/>
  <c r="Y78" i="4" s="1"/>
  <c r="N78" i="4"/>
  <c r="V78" i="4"/>
  <c r="T78" i="4"/>
  <c r="M78" i="4"/>
  <c r="Y79" i="2"/>
  <c r="P78" i="4"/>
  <c r="O78" i="4"/>
  <c r="V81" i="4"/>
  <c r="Q81" i="4"/>
  <c r="T81" i="4"/>
  <c r="O81" i="4"/>
  <c r="M81" i="4"/>
  <c r="X81" i="4"/>
  <c r="Y81" i="4" s="1"/>
  <c r="W81" i="4"/>
  <c r="Y82" i="2"/>
  <c r="N81" i="4"/>
  <c r="U81" i="4"/>
  <c r="P81" i="4"/>
  <c r="R81" i="4"/>
  <c r="S86" i="4"/>
  <c r="X86" i="4"/>
  <c r="Y86" i="4" s="1"/>
  <c r="U86" i="4"/>
  <c r="V101" i="4"/>
  <c r="Q101" i="4"/>
  <c r="T101" i="4"/>
  <c r="O101" i="4"/>
  <c r="U101" i="4"/>
  <c r="Y102" i="2"/>
  <c r="S101" i="4"/>
  <c r="P101" i="4"/>
  <c r="N101" i="4"/>
  <c r="X101" i="4"/>
  <c r="Y101" i="4" s="1"/>
  <c r="W101" i="4"/>
  <c r="N103" i="4"/>
  <c r="S103" i="4"/>
  <c r="U103" i="4"/>
  <c r="T103" i="4"/>
  <c r="W103" i="4"/>
  <c r="R103" i="4"/>
  <c r="Q103" i="4"/>
  <c r="P103" i="4"/>
  <c r="M103" i="4"/>
  <c r="Y104" i="2"/>
  <c r="V103" i="4"/>
  <c r="R159" i="4"/>
  <c r="U159" i="4"/>
  <c r="N159" i="4"/>
  <c r="T159" i="4"/>
  <c r="P159" i="4"/>
  <c r="V159" i="4"/>
  <c r="W159" i="4"/>
  <c r="Y160" i="2"/>
  <c r="X159" i="4"/>
  <c r="Y159" i="4" s="1"/>
  <c r="O159" i="4"/>
  <c r="Q159" i="4"/>
  <c r="V172" i="4"/>
  <c r="P172" i="4"/>
  <c r="M172" i="4"/>
  <c r="N172" i="4"/>
  <c r="W172" i="4"/>
  <c r="Q172" i="4"/>
  <c r="R172" i="4"/>
  <c r="T172" i="4"/>
  <c r="U172" i="4"/>
  <c r="O172" i="4"/>
  <c r="X172" i="4"/>
  <c r="Y172" i="4" s="1"/>
  <c r="Y173" i="2"/>
  <c r="O256" i="4"/>
  <c r="W256" i="4"/>
  <c r="R256" i="4"/>
  <c r="T56" i="4"/>
  <c r="R56" i="4"/>
  <c r="O56" i="4"/>
  <c r="V56" i="4"/>
  <c r="Q56" i="4"/>
  <c r="X56" i="4"/>
  <c r="Y56" i="4" s="1"/>
  <c r="N56" i="4"/>
  <c r="S56" i="4"/>
  <c r="V35" i="4"/>
  <c r="N35" i="4"/>
  <c r="T35" i="4"/>
  <c r="Q35" i="4"/>
  <c r="S35" i="4"/>
  <c r="X35" i="4"/>
  <c r="Y35" i="4" s="1"/>
  <c r="M35" i="4"/>
  <c r="Y36" i="2"/>
  <c r="O35" i="4"/>
  <c r="W35" i="4"/>
  <c r="M55" i="4"/>
  <c r="O55" i="4"/>
  <c r="S55" i="4"/>
  <c r="Q55" i="4"/>
  <c r="U55" i="4"/>
  <c r="X55" i="4"/>
  <c r="Y55" i="4" s="1"/>
  <c r="Y56" i="2"/>
  <c r="W55" i="4"/>
  <c r="N55" i="4"/>
  <c r="P59" i="4"/>
  <c r="M59" i="4"/>
  <c r="U59" i="4"/>
  <c r="V59" i="4"/>
  <c r="Q59" i="4"/>
  <c r="R59" i="4"/>
  <c r="S59" i="4"/>
  <c r="T59" i="4"/>
  <c r="W59" i="4"/>
  <c r="N59" i="4"/>
  <c r="S76" i="4"/>
  <c r="T76" i="4"/>
  <c r="X76" i="4"/>
  <c r="Y76" i="4" s="1"/>
  <c r="Y77" i="2"/>
  <c r="N76" i="4"/>
  <c r="O76" i="4"/>
  <c r="P76" i="4"/>
  <c r="Q76" i="4"/>
  <c r="W76" i="4"/>
  <c r="V76" i="4"/>
  <c r="U76" i="4"/>
  <c r="V80" i="4"/>
  <c r="M80" i="4"/>
  <c r="T80" i="4"/>
  <c r="O80" i="4"/>
  <c r="U80" i="4"/>
  <c r="X80" i="4"/>
  <c r="Y80" i="4" s="1"/>
  <c r="S80" i="4"/>
  <c r="W80" i="4"/>
  <c r="Y81" i="2"/>
  <c r="N80" i="4"/>
  <c r="Q80" i="4"/>
  <c r="U83" i="4"/>
  <c r="T83" i="4"/>
  <c r="Q83" i="4"/>
  <c r="P83" i="4"/>
  <c r="Y84" i="2"/>
  <c r="V90" i="4"/>
  <c r="M90" i="4"/>
  <c r="X90" i="4"/>
  <c r="Y90" i="4" s="1"/>
  <c r="S90" i="4"/>
  <c r="T90" i="4"/>
  <c r="N90" i="4"/>
  <c r="W90" i="4"/>
  <c r="R90" i="4"/>
  <c r="P90" i="4"/>
  <c r="U90" i="4"/>
  <c r="V109" i="4"/>
  <c r="Q109" i="4"/>
  <c r="T109" i="4"/>
  <c r="O109" i="4"/>
  <c r="U109" i="4"/>
  <c r="Y110" i="2"/>
  <c r="S109" i="4"/>
  <c r="P109" i="4"/>
  <c r="W109" i="4"/>
  <c r="N109" i="4"/>
  <c r="X109" i="4"/>
  <c r="Y109" i="4" s="1"/>
  <c r="N114" i="4"/>
  <c r="S114" i="4"/>
  <c r="Q114" i="4"/>
  <c r="P114" i="4"/>
  <c r="R114" i="4"/>
  <c r="M114" i="4"/>
  <c r="V114" i="4"/>
  <c r="U114" i="4"/>
  <c r="Y115" i="2"/>
  <c r="O114" i="4"/>
  <c r="T114" i="4"/>
  <c r="O162" i="4"/>
  <c r="T162" i="4"/>
  <c r="M162" i="4"/>
  <c r="N162" i="4"/>
  <c r="W162" i="4"/>
  <c r="U162" i="4"/>
  <c r="R162" i="4"/>
  <c r="P162" i="4"/>
  <c r="Q162" i="4"/>
  <c r="V162" i="4"/>
  <c r="Y163" i="2"/>
  <c r="X162" i="4"/>
  <c r="Y162" i="4" s="1"/>
  <c r="V170" i="4"/>
  <c r="P170" i="4"/>
  <c r="U170" i="4"/>
  <c r="O170" i="4"/>
  <c r="T170" i="4"/>
  <c r="M170" i="4"/>
  <c r="S170" i="4"/>
  <c r="Y171" i="2"/>
  <c r="W170" i="4"/>
  <c r="Q170" i="4"/>
  <c r="N170" i="4"/>
  <c r="X170" i="4"/>
  <c r="Y170" i="4" s="1"/>
  <c r="O175" i="4"/>
  <c r="T175" i="4"/>
  <c r="Q175" i="4"/>
  <c r="N175" i="4"/>
  <c r="S175" i="4"/>
  <c r="X175" i="4"/>
  <c r="Y175" i="4" s="1"/>
  <c r="Y176" i="2"/>
  <c r="V175" i="4"/>
  <c r="M175" i="4"/>
  <c r="W175" i="4"/>
  <c r="U175" i="4"/>
  <c r="P175" i="4"/>
  <c r="Z24" i="2"/>
  <c r="R43" i="4"/>
  <c r="M76" i="4"/>
  <c r="M109" i="4"/>
  <c r="M56" i="4"/>
  <c r="Y57" i="2"/>
  <c r="P56" i="4"/>
  <c r="P55" i="4"/>
  <c r="M101" i="4"/>
  <c r="O90" i="4"/>
  <c r="X59" i="4"/>
  <c r="Y59" i="4" s="1"/>
  <c r="R35" i="4"/>
  <c r="S81" i="4"/>
  <c r="P80" i="4"/>
  <c r="R170" i="4"/>
  <c r="S78" i="4"/>
  <c r="X66" i="4"/>
  <c r="Y66" i="4" s="1"/>
  <c r="Q66" i="4"/>
  <c r="Y67" i="2"/>
  <c r="N66" i="4"/>
  <c r="M66" i="4"/>
  <c r="V66" i="4"/>
  <c r="O66" i="4"/>
  <c r="U66" i="4"/>
  <c r="W66" i="4"/>
  <c r="T66" i="4"/>
  <c r="S66" i="4"/>
  <c r="R66" i="4"/>
  <c r="P66" i="4"/>
  <c r="U22" i="4"/>
  <c r="T22" i="4"/>
  <c r="P22" i="4"/>
  <c r="V22" i="4"/>
  <c r="O22" i="4"/>
  <c r="M22" i="4"/>
  <c r="S22" i="4"/>
  <c r="X22" i="4"/>
  <c r="Y22" i="4" s="1"/>
  <c r="Y23" i="2"/>
  <c r="N22" i="4"/>
  <c r="R22" i="4"/>
  <c r="W28" i="4"/>
  <c r="V28" i="4"/>
  <c r="T28" i="4"/>
  <c r="M28" i="4"/>
  <c r="O28" i="4"/>
  <c r="X28" i="4"/>
  <c r="Y28" i="4" s="1"/>
  <c r="N28" i="4"/>
  <c r="S28" i="4"/>
  <c r="R28" i="4"/>
  <c r="Q28" i="4"/>
  <c r="R100" i="4"/>
  <c r="W100" i="4"/>
  <c r="P100" i="4"/>
  <c r="Y101" i="2"/>
  <c r="O100" i="4"/>
  <c r="Q100" i="4"/>
  <c r="S100" i="4"/>
  <c r="T100" i="4"/>
  <c r="M100" i="4"/>
  <c r="N100" i="4"/>
  <c r="X100" i="4"/>
  <c r="Y100" i="4" s="1"/>
  <c r="N150" i="4"/>
  <c r="S150" i="4"/>
  <c r="X150" i="4"/>
  <c r="Y150" i="4" s="1"/>
  <c r="Q150" i="4"/>
  <c r="R150" i="4"/>
  <c r="W150" i="4"/>
  <c r="Y151" i="2"/>
  <c r="V150" i="4"/>
  <c r="U150" i="4"/>
  <c r="O150" i="4"/>
  <c r="M150" i="4"/>
  <c r="T150" i="4"/>
  <c r="O152" i="4"/>
  <c r="T152" i="4"/>
  <c r="Q152" i="4"/>
  <c r="N152" i="4"/>
  <c r="S152" i="4"/>
  <c r="X152" i="4"/>
  <c r="Y152" i="4" s="1"/>
  <c r="U152" i="4"/>
  <c r="P152" i="4"/>
  <c r="R152" i="4"/>
  <c r="V152" i="4"/>
  <c r="M152" i="4"/>
  <c r="N196" i="4"/>
  <c r="S196" i="4"/>
  <c r="X196" i="4"/>
  <c r="Y196" i="4" s="1"/>
  <c r="Y197" i="2"/>
  <c r="R196" i="4"/>
  <c r="P196" i="4"/>
  <c r="Q196" i="4"/>
  <c r="V196" i="4"/>
  <c r="T196" i="4"/>
  <c r="U196" i="4"/>
  <c r="O196" i="4"/>
  <c r="Q200" i="4"/>
  <c r="M200" i="4"/>
  <c r="W200" i="4"/>
  <c r="S200" i="4"/>
  <c r="V200" i="4"/>
  <c r="Y201" i="2"/>
  <c r="V217" i="4"/>
  <c r="P217" i="4"/>
  <c r="T217" i="4"/>
  <c r="O217" i="4"/>
  <c r="X217" i="4"/>
  <c r="Y217" i="4" s="1"/>
  <c r="M217" i="4"/>
  <c r="N217" i="4"/>
  <c r="R217" i="4"/>
  <c r="Q217" i="4"/>
  <c r="W217" i="4"/>
  <c r="U217" i="4"/>
  <c r="Y218" i="2"/>
  <c r="V221" i="4"/>
  <c r="P221" i="4"/>
  <c r="T221" i="4"/>
  <c r="O221" i="4"/>
  <c r="X221" i="4"/>
  <c r="Y221" i="4" s="1"/>
  <c r="U221" i="4"/>
  <c r="R221" i="4"/>
  <c r="Q221" i="4"/>
  <c r="S221" i="4"/>
  <c r="Y222" i="2"/>
  <c r="W221" i="4"/>
  <c r="M221" i="4"/>
  <c r="N222" i="4"/>
  <c r="S222" i="4"/>
  <c r="U222" i="4"/>
  <c r="Q222" i="4"/>
  <c r="R222" i="4"/>
  <c r="W222" i="4"/>
  <c r="P222" i="4"/>
  <c r="Y223" i="2"/>
  <c r="V222" i="4"/>
  <c r="X222" i="4"/>
  <c r="Y222" i="4" s="1"/>
  <c r="O222" i="4"/>
  <c r="T222" i="4"/>
  <c r="N224" i="4"/>
  <c r="S224" i="4"/>
  <c r="U224" i="4"/>
  <c r="Q224" i="4"/>
  <c r="V224" i="4"/>
  <c r="M224" i="4"/>
  <c r="Y225" i="2"/>
  <c r="O224" i="4"/>
  <c r="P224" i="4"/>
  <c r="X224" i="4"/>
  <c r="Y224" i="4" s="1"/>
  <c r="W224" i="4"/>
  <c r="N233" i="4"/>
  <c r="S233" i="4"/>
  <c r="U233" i="4"/>
  <c r="V233" i="4"/>
  <c r="X233" i="4"/>
  <c r="Y233" i="4" s="1"/>
  <c r="Y234" i="2"/>
  <c r="O233" i="4"/>
  <c r="Q233" i="4"/>
  <c r="T233" i="4"/>
  <c r="W233" i="4"/>
  <c r="P239" i="4"/>
  <c r="M239" i="4"/>
  <c r="R239" i="4"/>
  <c r="S239" i="4"/>
  <c r="X239" i="4"/>
  <c r="Y239" i="4" s="1"/>
  <c r="N239" i="4"/>
  <c r="W239" i="4"/>
  <c r="V239" i="4"/>
  <c r="O239" i="4"/>
  <c r="Q239" i="4"/>
  <c r="M262" i="4"/>
  <c r="R262" i="4"/>
  <c r="W262" i="4"/>
  <c r="Q262" i="4"/>
  <c r="P262" i="4"/>
  <c r="T262" i="4"/>
  <c r="U262" i="4"/>
  <c r="X262" i="4"/>
  <c r="Y262" i="4" s="1"/>
  <c r="Y263" i="2"/>
  <c r="O262" i="4"/>
  <c r="N262" i="4"/>
  <c r="N266" i="4"/>
  <c r="Y267" i="2"/>
  <c r="X266" i="4"/>
  <c r="Y266" i="4" s="1"/>
  <c r="R266" i="4"/>
  <c r="S266" i="4"/>
  <c r="M266" i="4"/>
  <c r="V266" i="4"/>
  <c r="W266" i="4"/>
  <c r="P266" i="4"/>
  <c r="Q266" i="4"/>
  <c r="P268" i="4"/>
  <c r="M268" i="4"/>
  <c r="R268" i="4"/>
  <c r="Y269" i="2"/>
  <c r="T268" i="4"/>
  <c r="Q268" i="4"/>
  <c r="V268" i="4"/>
  <c r="W268" i="4"/>
  <c r="U268" i="4"/>
  <c r="N268" i="4"/>
  <c r="X268" i="4"/>
  <c r="Y268" i="4" s="1"/>
  <c r="O268" i="4"/>
  <c r="X269" i="4"/>
  <c r="Y269" i="4" s="1"/>
  <c r="U269" i="4"/>
  <c r="S269" i="4"/>
  <c r="T269" i="4"/>
  <c r="N269" i="4"/>
  <c r="Y270" i="2"/>
  <c r="R269" i="4"/>
  <c r="O269" i="4"/>
  <c r="V269" i="4"/>
  <c r="M269" i="4"/>
  <c r="N273" i="4"/>
  <c r="W273" i="4"/>
  <c r="P273" i="4"/>
  <c r="M273" i="4"/>
  <c r="R273" i="4"/>
  <c r="Y274" i="2"/>
  <c r="U273" i="4"/>
  <c r="T273" i="4"/>
  <c r="V273" i="4"/>
  <c r="X273" i="4"/>
  <c r="Y273" i="4" s="1"/>
  <c r="S273" i="4"/>
  <c r="P276" i="4"/>
  <c r="M276" i="4"/>
  <c r="R276" i="4"/>
  <c r="Y277" i="2"/>
  <c r="V276" i="4"/>
  <c r="Q276" i="4"/>
  <c r="O276" i="4"/>
  <c r="T276" i="4"/>
  <c r="S276" i="4"/>
  <c r="U276" i="4"/>
  <c r="T277" i="4"/>
  <c r="Q277" i="4"/>
  <c r="V277" i="4"/>
  <c r="O277" i="4"/>
  <c r="P277" i="4"/>
  <c r="U277" i="4"/>
  <c r="W277" i="4"/>
  <c r="X277" i="4"/>
  <c r="Y277" i="4" s="1"/>
  <c r="N277" i="4"/>
  <c r="Y278" i="2"/>
  <c r="R277" i="4"/>
  <c r="X294" i="4"/>
  <c r="Y294" i="4" s="1"/>
  <c r="U294" i="4"/>
  <c r="W294" i="4"/>
  <c r="M294" i="4"/>
  <c r="V294" i="4"/>
  <c r="P294" i="4"/>
  <c r="Q294" i="4"/>
  <c r="Y295" i="2"/>
  <c r="N294" i="4"/>
  <c r="T294" i="4"/>
  <c r="O294" i="4"/>
  <c r="O296" i="4"/>
  <c r="U296" i="4"/>
  <c r="P296" i="4"/>
  <c r="R296" i="4"/>
  <c r="N296" i="4"/>
  <c r="X296" i="4"/>
  <c r="Y296" i="4" s="1"/>
  <c r="T296" i="4"/>
  <c r="W296" i="4"/>
  <c r="V296" i="4"/>
  <c r="Y297" i="2"/>
  <c r="S296" i="4"/>
  <c r="Q296" i="4"/>
  <c r="M296" i="4"/>
  <c r="T298" i="4"/>
  <c r="Q298" i="4"/>
  <c r="V298" i="4"/>
  <c r="S298" i="4"/>
  <c r="X298" i="4"/>
  <c r="Y298" i="4" s="1"/>
  <c r="U298" i="4"/>
  <c r="W298" i="4"/>
  <c r="N298" i="4"/>
  <c r="P298" i="4"/>
  <c r="R298" i="4"/>
  <c r="Y299" i="2"/>
  <c r="X302" i="4"/>
  <c r="Y302" i="4" s="1"/>
  <c r="U302" i="4"/>
  <c r="W302" i="4"/>
  <c r="N302" i="4"/>
  <c r="O302" i="4"/>
  <c r="M302" i="4"/>
  <c r="S302" i="4"/>
  <c r="Q302" i="4"/>
  <c r="Y303" i="2"/>
  <c r="P302" i="4"/>
  <c r="R302" i="4"/>
  <c r="X304" i="4"/>
  <c r="Y304" i="4" s="1"/>
  <c r="U304" i="4"/>
  <c r="O304" i="4"/>
  <c r="T304" i="4"/>
  <c r="N304" i="4"/>
  <c r="Y305" i="2"/>
  <c r="R304" i="4"/>
  <c r="W304" i="4"/>
  <c r="M304" i="4"/>
  <c r="V304" i="4"/>
  <c r="P306" i="4"/>
  <c r="M306" i="4"/>
  <c r="R306" i="4"/>
  <c r="S306" i="4"/>
  <c r="T306" i="4"/>
  <c r="Q306" i="4"/>
  <c r="V306" i="4"/>
  <c r="O306" i="4"/>
  <c r="Y307" i="2"/>
  <c r="U306" i="4"/>
  <c r="N306" i="4"/>
  <c r="N313" i="4"/>
  <c r="S313" i="4"/>
  <c r="P313" i="4"/>
  <c r="M313" i="4"/>
  <c r="R313" i="4"/>
  <c r="W313" i="4"/>
  <c r="T313" i="4"/>
  <c r="V313" i="4"/>
  <c r="X313" i="4"/>
  <c r="Y313" i="4" s="1"/>
  <c r="O313" i="4"/>
  <c r="Q313" i="4"/>
  <c r="Y314" i="2"/>
  <c r="U43" i="4"/>
  <c r="T69" i="4"/>
  <c r="V72" i="4"/>
  <c r="Y159" i="2"/>
  <c r="M277" i="4"/>
  <c r="W8" i="4"/>
  <c r="Y29" i="2"/>
  <c r="R109" i="4"/>
  <c r="S294" i="4"/>
  <c r="U239" i="4"/>
  <c r="W56" i="4"/>
  <c r="M159" i="4"/>
  <c r="P58" i="4"/>
  <c r="N58" i="4"/>
  <c r="R58" i="4"/>
  <c r="M58" i="4"/>
  <c r="T58" i="4"/>
  <c r="Q58" i="4"/>
  <c r="W58" i="4"/>
  <c r="X58" i="4"/>
  <c r="Y58" i="4" s="1"/>
  <c r="V58" i="4"/>
  <c r="Y59" i="2"/>
  <c r="U58" i="4"/>
  <c r="Y32" i="2"/>
  <c r="X276" i="4"/>
  <c r="Y276" i="4" s="1"/>
  <c r="V262" i="4"/>
  <c r="T224" i="4"/>
  <c r="X103" i="4"/>
  <c r="Y103" i="4" s="1"/>
  <c r="R101" i="4"/>
  <c r="U35" i="4"/>
  <c r="U266" i="4"/>
  <c r="Q154" i="4"/>
  <c r="T302" i="4"/>
  <c r="S268" i="4"/>
  <c r="X306" i="4"/>
  <c r="Y306" i="4" s="1"/>
  <c r="R80" i="4"/>
  <c r="O298" i="4"/>
  <c r="S27" i="4"/>
  <c r="P150" i="4"/>
  <c r="T55" i="4"/>
  <c r="V115" i="4"/>
  <c r="Q115" i="4"/>
  <c r="O115" i="4"/>
  <c r="U115" i="4"/>
  <c r="Y116" i="2"/>
  <c r="S115" i="4"/>
  <c r="X115" i="4"/>
  <c r="Y115" i="4" s="1"/>
  <c r="N115" i="4"/>
  <c r="W115" i="4"/>
  <c r="P115" i="4"/>
  <c r="V139" i="4"/>
  <c r="U139" i="4"/>
  <c r="P139" i="4"/>
  <c r="Q139" i="4"/>
  <c r="O139" i="4"/>
  <c r="N139" i="4"/>
  <c r="S139" i="4"/>
  <c r="R139" i="4"/>
  <c r="M139" i="4"/>
  <c r="T139" i="4"/>
  <c r="W139" i="4"/>
  <c r="N141" i="4"/>
  <c r="T141" i="4"/>
  <c r="S141" i="4"/>
  <c r="O141" i="4"/>
  <c r="R141" i="4"/>
  <c r="X141" i="4"/>
  <c r="Y141" i="4" s="1"/>
  <c r="M141" i="4"/>
  <c r="Y142" i="2"/>
  <c r="V141" i="4"/>
  <c r="U141" i="4"/>
  <c r="P141" i="4"/>
  <c r="W141" i="4"/>
  <c r="V143" i="4"/>
  <c r="U143" i="4"/>
  <c r="P143" i="4"/>
  <c r="Q143" i="4"/>
  <c r="O143" i="4"/>
  <c r="N143" i="4"/>
  <c r="S143" i="4"/>
  <c r="R143" i="4"/>
  <c r="M143" i="4"/>
  <c r="X143" i="4"/>
  <c r="Y143" i="4" s="1"/>
  <c r="W143" i="4"/>
  <c r="Y144" i="2"/>
  <c r="V145" i="4"/>
  <c r="U145" i="4"/>
  <c r="P145" i="4"/>
  <c r="Q145" i="4"/>
  <c r="O145" i="4"/>
  <c r="T145" i="4"/>
  <c r="W145" i="4"/>
  <c r="X145" i="4"/>
  <c r="Y145" i="4" s="1"/>
  <c r="Y146" i="2"/>
  <c r="S145" i="4"/>
  <c r="N145" i="4"/>
  <c r="P147" i="4"/>
  <c r="Q147" i="4"/>
  <c r="O147" i="4"/>
  <c r="R147" i="4"/>
  <c r="W147" i="4"/>
  <c r="V147" i="4"/>
  <c r="S147" i="4"/>
  <c r="Y148" i="2"/>
  <c r="M147" i="4"/>
  <c r="T147" i="4"/>
  <c r="O176" i="4"/>
  <c r="T176" i="4"/>
  <c r="Q176" i="4"/>
  <c r="N176" i="4"/>
  <c r="W176" i="4"/>
  <c r="M176" i="4"/>
  <c r="R176" i="4"/>
  <c r="P176" i="4"/>
  <c r="U176" i="4"/>
  <c r="V176" i="4"/>
  <c r="Y177" i="2"/>
  <c r="X176" i="4"/>
  <c r="Y176" i="4" s="1"/>
  <c r="V187" i="4"/>
  <c r="P187" i="4"/>
  <c r="U187" i="4"/>
  <c r="O187" i="4"/>
  <c r="X187" i="4"/>
  <c r="Y187" i="4" s="1"/>
  <c r="Q187" i="4"/>
  <c r="S187" i="4"/>
  <c r="N187" i="4"/>
  <c r="M187" i="4"/>
  <c r="W187" i="4"/>
  <c r="V189" i="4"/>
  <c r="P189" i="4"/>
  <c r="M189" i="4"/>
  <c r="O189" i="4"/>
  <c r="T189" i="4"/>
  <c r="Q189" i="4"/>
  <c r="S189" i="4"/>
  <c r="U189" i="4"/>
  <c r="W189" i="4"/>
  <c r="Y190" i="2"/>
  <c r="X189" i="4"/>
  <c r="Y189" i="4" s="1"/>
  <c r="N189" i="4"/>
  <c r="V191" i="4"/>
  <c r="P191" i="4"/>
  <c r="U191" i="4"/>
  <c r="O191" i="4"/>
  <c r="T191" i="4"/>
  <c r="M191" i="4"/>
  <c r="S191" i="4"/>
  <c r="Y192" i="2"/>
  <c r="W191" i="4"/>
  <c r="Q191" i="4"/>
  <c r="N191" i="4"/>
  <c r="X191" i="4"/>
  <c r="Y191" i="4" s="1"/>
  <c r="N193" i="4"/>
  <c r="S193" i="4"/>
  <c r="X193" i="4"/>
  <c r="Y193" i="4" s="1"/>
  <c r="U193" i="4"/>
  <c r="R193" i="4"/>
  <c r="W193" i="4"/>
  <c r="Y194" i="2"/>
  <c r="P193" i="4"/>
  <c r="T193" i="4"/>
  <c r="M193" i="4"/>
  <c r="V193" i="4"/>
  <c r="N195" i="4"/>
  <c r="S195" i="4"/>
  <c r="X195" i="4"/>
  <c r="Y195" i="4" s="1"/>
  <c r="Y196" i="2"/>
  <c r="W195" i="4"/>
  <c r="U195" i="4"/>
  <c r="R195" i="4"/>
  <c r="P195" i="4"/>
  <c r="M195" i="4"/>
  <c r="T195" i="4"/>
  <c r="V195" i="4"/>
  <c r="Q195" i="4"/>
  <c r="V226" i="4"/>
  <c r="T226" i="4"/>
  <c r="X226" i="4"/>
  <c r="Y226" i="4" s="1"/>
  <c r="N199" i="4"/>
  <c r="S199" i="4"/>
  <c r="X199" i="4"/>
  <c r="Y199" i="4" s="1"/>
  <c r="Q199" i="4"/>
  <c r="R214" i="4"/>
  <c r="W214" i="4"/>
  <c r="P214" i="4"/>
  <c r="Y215" i="2"/>
  <c r="P54" i="4"/>
  <c r="Q54" i="4"/>
  <c r="W54" i="4"/>
  <c r="U54" i="4"/>
  <c r="S16" i="4"/>
  <c r="X16" i="4"/>
  <c r="Y16" i="4" s="1"/>
  <c r="Q16" i="4"/>
  <c r="Y17" i="2"/>
  <c r="W16" i="4"/>
  <c r="U16" i="4"/>
  <c r="S24" i="4"/>
  <c r="X24" i="4"/>
  <c r="Y24" i="4" s="1"/>
  <c r="Q24" i="4"/>
  <c r="Y25" i="2"/>
  <c r="W24" i="4"/>
  <c r="U24" i="4"/>
  <c r="O24" i="4"/>
  <c r="N24" i="4"/>
  <c r="P24" i="4"/>
  <c r="M24" i="4"/>
  <c r="P49" i="4"/>
  <c r="M49" i="4"/>
  <c r="S49" i="4"/>
  <c r="V49" i="4"/>
  <c r="T49" i="4"/>
  <c r="R49" i="4"/>
  <c r="O49" i="4"/>
  <c r="Y50" i="2"/>
  <c r="N52" i="4"/>
  <c r="P61" i="4"/>
  <c r="O61" i="4"/>
  <c r="W61" i="4"/>
  <c r="S61" i="4"/>
  <c r="O79" i="4"/>
  <c r="U79" i="4"/>
  <c r="T79" i="4"/>
  <c r="R79" i="4"/>
  <c r="S79" i="4"/>
  <c r="Q79" i="4"/>
  <c r="X79" i="4"/>
  <c r="Y79" i="4" s="1"/>
  <c r="Y80" i="2"/>
  <c r="R94" i="4"/>
  <c r="W94" i="4"/>
  <c r="T94" i="4"/>
  <c r="Y95" i="2"/>
  <c r="V94" i="4"/>
  <c r="M94" i="4"/>
  <c r="X94" i="4"/>
  <c r="Y94" i="4" s="1"/>
  <c r="N98" i="4"/>
  <c r="S98" i="4"/>
  <c r="Q98" i="4"/>
  <c r="P98" i="4"/>
  <c r="V102" i="4"/>
  <c r="M102" i="4"/>
  <c r="X102" i="4"/>
  <c r="Y102" i="4" s="1"/>
  <c r="O102" i="4"/>
  <c r="U102" i="4"/>
  <c r="O107" i="4"/>
  <c r="V107" i="4"/>
  <c r="M107" i="4"/>
  <c r="N126" i="4"/>
  <c r="T126" i="4"/>
  <c r="S126" i="4"/>
  <c r="Y127" i="2"/>
  <c r="P138" i="4"/>
  <c r="V138" i="4"/>
  <c r="U138" i="4"/>
  <c r="R138" i="4"/>
  <c r="N138" i="4"/>
  <c r="V142" i="4"/>
  <c r="W142" i="4"/>
  <c r="P142" i="4"/>
  <c r="M142" i="4"/>
  <c r="Q142" i="4"/>
  <c r="R142" i="4"/>
  <c r="O142" i="4"/>
  <c r="T142" i="4"/>
  <c r="S142" i="4"/>
  <c r="N168" i="4"/>
  <c r="S168" i="4"/>
  <c r="X168" i="4"/>
  <c r="Y168" i="4" s="1"/>
  <c r="U168" i="4"/>
  <c r="R168" i="4"/>
  <c r="W168" i="4"/>
  <c r="Y169" i="2"/>
  <c r="N185" i="4"/>
  <c r="S185" i="4"/>
  <c r="X185" i="4"/>
  <c r="Y185" i="4" s="1"/>
  <c r="Y186" i="2"/>
  <c r="R185" i="4"/>
  <c r="W185" i="4"/>
  <c r="M185" i="4"/>
  <c r="N190" i="4"/>
  <c r="S190" i="4"/>
  <c r="X190" i="4"/>
  <c r="Y190" i="4" s="1"/>
  <c r="M190" i="4"/>
  <c r="R190" i="4"/>
  <c r="W190" i="4"/>
  <c r="Y191" i="2"/>
  <c r="O190" i="4"/>
  <c r="U190" i="4"/>
  <c r="P190" i="4"/>
  <c r="V209" i="4"/>
  <c r="P209" i="4"/>
  <c r="T209" i="4"/>
  <c r="V213" i="4"/>
  <c r="P213" i="4"/>
  <c r="T213" i="4"/>
  <c r="N216" i="4"/>
  <c r="S216" i="4"/>
  <c r="U216" i="4"/>
  <c r="Q216" i="4"/>
  <c r="R216" i="4"/>
  <c r="W216" i="4"/>
  <c r="P216" i="4"/>
  <c r="Y217" i="2"/>
  <c r="V220" i="4"/>
  <c r="T220" i="4"/>
  <c r="X220" i="4"/>
  <c r="Y220" i="4" s="1"/>
  <c r="O220" i="4"/>
  <c r="M220" i="4"/>
  <c r="O223" i="4"/>
  <c r="X223" i="4"/>
  <c r="Y223" i="4" s="1"/>
  <c r="Y224" i="2"/>
  <c r="N223" i="4"/>
  <c r="S223" i="4"/>
  <c r="M223" i="4"/>
  <c r="P257" i="4"/>
  <c r="M257" i="4"/>
  <c r="R257" i="4"/>
  <c r="Y258" i="2"/>
  <c r="T263" i="4"/>
  <c r="Q263" i="4"/>
  <c r="V263" i="4"/>
  <c r="W263" i="4"/>
  <c r="X272" i="4"/>
  <c r="Y272" i="4" s="1"/>
  <c r="U272" i="4"/>
  <c r="O272" i="4"/>
  <c r="N272" i="4"/>
  <c r="S272" i="4"/>
  <c r="T292" i="4"/>
  <c r="Q292" i="4"/>
  <c r="V292" i="4"/>
  <c r="W292" i="4"/>
  <c r="X292" i="4"/>
  <c r="Y292" i="4" s="1"/>
  <c r="U292" i="4"/>
  <c r="O292" i="4"/>
  <c r="N151" i="4"/>
  <c r="S151" i="4"/>
  <c r="X151" i="4"/>
  <c r="Y151" i="4" s="1"/>
  <c r="U151" i="4"/>
  <c r="O118" i="4"/>
  <c r="U118" i="4"/>
  <c r="N118" i="4"/>
  <c r="S118" i="4"/>
  <c r="Q118" i="4"/>
  <c r="P118" i="4"/>
  <c r="S20" i="4"/>
  <c r="Y21" i="2"/>
  <c r="U20" i="4"/>
  <c r="W20" i="4"/>
  <c r="T47" i="4"/>
  <c r="U47" i="4"/>
  <c r="M47" i="4"/>
  <c r="Y48" i="2"/>
  <c r="T51" i="4"/>
  <c r="U51" i="4"/>
  <c r="W51" i="4"/>
  <c r="Y52" i="2"/>
  <c r="X51" i="4"/>
  <c r="Y51" i="4" s="1"/>
  <c r="Q51" i="4"/>
  <c r="R51" i="4"/>
  <c r="O51" i="4"/>
  <c r="S51" i="4"/>
  <c r="V51" i="4"/>
  <c r="V70" i="4"/>
  <c r="U70" i="4"/>
  <c r="P70" i="4"/>
  <c r="N70" i="4"/>
  <c r="M70" i="4"/>
  <c r="R70" i="4"/>
  <c r="T74" i="4"/>
  <c r="S74" i="4"/>
  <c r="U74" i="4"/>
  <c r="Y75" i="2"/>
  <c r="X74" i="4"/>
  <c r="Y74" i="4" s="1"/>
  <c r="Q74" i="4"/>
  <c r="O74" i="4"/>
  <c r="R96" i="4"/>
  <c r="W96" i="4"/>
  <c r="P96" i="4"/>
  <c r="Y97" i="2"/>
  <c r="N122" i="4"/>
  <c r="T122" i="4"/>
  <c r="S122" i="4"/>
  <c r="W122" i="4"/>
  <c r="R122" i="4"/>
  <c r="X122" i="4"/>
  <c r="Y122" i="4" s="1"/>
  <c r="M122" i="4"/>
  <c r="Y123" i="2"/>
  <c r="N131" i="4"/>
  <c r="T131" i="4"/>
  <c r="U131" i="4"/>
  <c r="S131" i="4"/>
  <c r="Q155" i="4"/>
  <c r="S155" i="4"/>
  <c r="N155" i="4"/>
  <c r="V166" i="4"/>
  <c r="P166" i="4"/>
  <c r="U166" i="4"/>
  <c r="O166" i="4"/>
  <c r="T166" i="4"/>
  <c r="M166" i="4"/>
  <c r="V171" i="4"/>
  <c r="P171" i="4"/>
  <c r="M171" i="4"/>
  <c r="O171" i="4"/>
  <c r="T171" i="4"/>
  <c r="Q171" i="4"/>
  <c r="V182" i="4"/>
  <c r="P182" i="4"/>
  <c r="U182" i="4"/>
  <c r="N211" i="4"/>
  <c r="S211" i="4"/>
  <c r="Y212" i="2"/>
  <c r="V218" i="4"/>
  <c r="T218" i="4"/>
  <c r="X218" i="4"/>
  <c r="Y218" i="4" s="1"/>
  <c r="O218" i="4"/>
  <c r="M218" i="4"/>
  <c r="N218" i="4"/>
  <c r="U218" i="4"/>
  <c r="R218" i="4"/>
  <c r="P218" i="4"/>
  <c r="V231" i="4"/>
  <c r="P231" i="4"/>
  <c r="T231" i="4"/>
  <c r="T259" i="4"/>
  <c r="Q259" i="4"/>
  <c r="V259" i="4"/>
  <c r="W259" i="4"/>
  <c r="X259" i="4"/>
  <c r="Y259" i="4" s="1"/>
  <c r="U259" i="4"/>
  <c r="O259" i="4"/>
  <c r="X261" i="4"/>
  <c r="Y261" i="4" s="1"/>
  <c r="U261" i="4"/>
  <c r="W261" i="4"/>
  <c r="N261" i="4"/>
  <c r="O261" i="4"/>
  <c r="X265" i="4"/>
  <c r="Y265" i="4" s="1"/>
  <c r="U265" i="4"/>
  <c r="S265" i="4"/>
  <c r="X270" i="4"/>
  <c r="Y270" i="4" s="1"/>
  <c r="U270" i="4"/>
  <c r="W270" i="4"/>
  <c r="T290" i="4"/>
  <c r="R290" i="4"/>
  <c r="N290" i="4"/>
  <c r="N300" i="4"/>
  <c r="S300" i="4"/>
  <c r="P300" i="4"/>
  <c r="M300" i="4"/>
  <c r="R300" i="4"/>
  <c r="Y301" i="2"/>
  <c r="V320" i="4"/>
  <c r="Z316" i="2"/>
  <c r="Z231" i="2"/>
  <c r="X214" i="4"/>
  <c r="Y214" i="4" s="1"/>
  <c r="S214" i="4"/>
  <c r="S320" i="4"/>
  <c r="W131" i="4"/>
  <c r="X131" i="4"/>
  <c r="Y131" i="4" s="1"/>
  <c r="Q226" i="4"/>
  <c r="U226" i="4"/>
  <c r="O226" i="4"/>
  <c r="N61" i="4"/>
  <c r="R52" i="4"/>
  <c r="M199" i="4"/>
  <c r="P199" i="4"/>
  <c r="R199" i="4"/>
  <c r="Y152" i="2"/>
  <c r="T151" i="4"/>
  <c r="V151" i="4"/>
  <c r="M138" i="4"/>
  <c r="S138" i="4"/>
  <c r="Y139" i="2"/>
  <c r="T325" i="4"/>
  <c r="N20" i="4"/>
  <c r="W290" i="4"/>
  <c r="R155" i="4"/>
  <c r="X107" i="4"/>
  <c r="Y107" i="4" s="1"/>
  <c r="V155" i="4"/>
  <c r="N317" i="4"/>
  <c r="U317" i="4"/>
  <c r="R263" i="4"/>
  <c r="U96" i="4"/>
  <c r="V96" i="4"/>
  <c r="Y271" i="2"/>
  <c r="R270" i="4"/>
  <c r="M182" i="4"/>
  <c r="W182" i="4"/>
  <c r="N182" i="4"/>
  <c r="O126" i="4"/>
  <c r="R126" i="4"/>
  <c r="O54" i="4"/>
  <c r="M54" i="4"/>
  <c r="T54" i="4"/>
  <c r="V265" i="4"/>
  <c r="M265" i="4"/>
  <c r="V257" i="4"/>
  <c r="M231" i="4"/>
  <c r="X231" i="4"/>
  <c r="Y231" i="4" s="1"/>
  <c r="R231" i="4"/>
  <c r="Y214" i="2"/>
  <c r="X213" i="4"/>
  <c r="Y213" i="4" s="1"/>
  <c r="R213" i="4"/>
  <c r="T211" i="4"/>
  <c r="W211" i="4"/>
  <c r="Y210" i="2"/>
  <c r="O209" i="4"/>
  <c r="T155" i="4"/>
  <c r="R113" i="4"/>
  <c r="W113" i="4"/>
  <c r="P113" i="4"/>
  <c r="Y114" i="2"/>
  <c r="Y99" i="2"/>
  <c r="U98" i="4"/>
  <c r="V98" i="4"/>
  <c r="W47" i="4"/>
  <c r="O47" i="4"/>
  <c r="P223" i="4"/>
  <c r="O122" i="4"/>
  <c r="P122" i="4"/>
  <c r="P102" i="4"/>
  <c r="S102" i="4"/>
  <c r="V300" i="4"/>
  <c r="T300" i="4"/>
  <c r="N292" i="4"/>
  <c r="N259" i="4"/>
  <c r="X249" i="4"/>
  <c r="Y249" i="4" s="1"/>
  <c r="U249" i="4"/>
  <c r="W249" i="4"/>
  <c r="P94" i="4"/>
  <c r="S94" i="4"/>
  <c r="R74" i="4"/>
  <c r="P74" i="4"/>
  <c r="Q70" i="4"/>
  <c r="X50" i="4"/>
  <c r="Y50" i="4" s="1"/>
  <c r="M50" i="4"/>
  <c r="S50" i="4"/>
  <c r="M16" i="4"/>
  <c r="T16" i="4"/>
  <c r="V272" i="4"/>
  <c r="T272" i="4"/>
  <c r="S261" i="4"/>
  <c r="Q261" i="4"/>
  <c r="M118" i="4"/>
  <c r="Q49" i="4"/>
  <c r="Y221" i="2"/>
  <c r="S220" i="4"/>
  <c r="X216" i="4"/>
  <c r="Y216" i="4" s="1"/>
  <c r="V216" i="4"/>
  <c r="R171" i="4"/>
  <c r="T168" i="4"/>
  <c r="N79" i="4"/>
  <c r="U185" i="4"/>
  <c r="O185" i="4"/>
  <c r="R166" i="4"/>
  <c r="N51" i="4"/>
  <c r="R24" i="4"/>
  <c r="T190" i="4"/>
  <c r="X142" i="4"/>
  <c r="Y142" i="4" s="1"/>
  <c r="Y219" i="2"/>
  <c r="P322" i="4"/>
  <c r="U322" i="4"/>
  <c r="X322" i="4"/>
  <c r="Y322" i="4" s="1"/>
  <c r="M322" i="4"/>
  <c r="S11" i="4"/>
  <c r="X11" i="4"/>
  <c r="Y11" i="4" s="1"/>
  <c r="U11" i="4"/>
  <c r="Y12" i="2"/>
  <c r="P13" i="4"/>
  <c r="N13" i="4"/>
  <c r="M13" i="4"/>
  <c r="O13" i="4"/>
  <c r="T13" i="4"/>
  <c r="V13" i="4"/>
  <c r="Q13" i="4"/>
  <c r="W15" i="4"/>
  <c r="R15" i="4"/>
  <c r="O17" i="4"/>
  <c r="T17" i="4"/>
  <c r="V17" i="4"/>
  <c r="U17" i="4"/>
  <c r="P19" i="4"/>
  <c r="N19" i="4"/>
  <c r="Q19" i="4"/>
  <c r="O19" i="4"/>
  <c r="T19" i="4"/>
  <c r="V19" i="4"/>
  <c r="R19" i="4"/>
  <c r="S21" i="4"/>
  <c r="X21" i="4"/>
  <c r="Y21" i="4" s="1"/>
  <c r="R21" i="4"/>
  <c r="Y22" i="2"/>
  <c r="W21" i="4"/>
  <c r="U21" i="4"/>
  <c r="X36" i="4"/>
  <c r="Y36" i="4" s="1"/>
  <c r="O36" i="4"/>
  <c r="R36" i="4"/>
  <c r="U36" i="4"/>
  <c r="W36" i="4"/>
  <c r="P40" i="4"/>
  <c r="N40" i="4"/>
  <c r="Q40" i="4"/>
  <c r="W40" i="4"/>
  <c r="R46" i="4"/>
  <c r="U46" i="4"/>
  <c r="P46" i="4"/>
  <c r="Q46" i="4"/>
  <c r="W46" i="4"/>
  <c r="O46" i="4"/>
  <c r="P64" i="4"/>
  <c r="Q64" i="4"/>
  <c r="U64" i="4"/>
  <c r="O64" i="4"/>
  <c r="R67" i="4"/>
  <c r="W67" i="4"/>
  <c r="N67" i="4"/>
  <c r="M75" i="4"/>
  <c r="U75" i="4"/>
  <c r="X75" i="4"/>
  <c r="Y75" i="4" s="1"/>
  <c r="N91" i="4"/>
  <c r="S91" i="4"/>
  <c r="U91" i="4"/>
  <c r="Y92" i="2"/>
  <c r="R91" i="4"/>
  <c r="W91" i="4"/>
  <c r="X91" i="4"/>
  <c r="Y91" i="4" s="1"/>
  <c r="T91" i="4"/>
  <c r="N93" i="4"/>
  <c r="S93" i="4"/>
  <c r="U93" i="4"/>
  <c r="R93" i="4"/>
  <c r="W93" i="4"/>
  <c r="P93" i="4"/>
  <c r="Y94" i="2"/>
  <c r="N117" i="4"/>
  <c r="S117" i="4"/>
  <c r="U117" i="4"/>
  <c r="S119" i="4"/>
  <c r="T119" i="4"/>
  <c r="W119" i="4"/>
  <c r="N121" i="4"/>
  <c r="T121" i="4"/>
  <c r="U121" i="4"/>
  <c r="S121" i="4"/>
  <c r="V123" i="4"/>
  <c r="W123" i="4"/>
  <c r="N125" i="4"/>
  <c r="T125" i="4"/>
  <c r="U125" i="4"/>
  <c r="S125" i="4"/>
  <c r="V130" i="4"/>
  <c r="U130" i="4"/>
  <c r="P130" i="4"/>
  <c r="Q130" i="4"/>
  <c r="O130" i="4"/>
  <c r="R130" i="4"/>
  <c r="M130" i="4"/>
  <c r="T130" i="4"/>
  <c r="W130" i="4"/>
  <c r="P136" i="4"/>
  <c r="N160" i="4"/>
  <c r="S160" i="4"/>
  <c r="X160" i="4"/>
  <c r="Y160" i="4" s="1"/>
  <c r="U160" i="4"/>
  <c r="N164" i="4"/>
  <c r="S164" i="4"/>
  <c r="V167" i="4"/>
  <c r="P167" i="4"/>
  <c r="M167" i="4"/>
  <c r="O167" i="4"/>
  <c r="T167" i="4"/>
  <c r="Q167" i="4"/>
  <c r="S167" i="4"/>
  <c r="U167" i="4"/>
  <c r="W167" i="4"/>
  <c r="Y168" i="2"/>
  <c r="N178" i="4"/>
  <c r="S178" i="4"/>
  <c r="X178" i="4"/>
  <c r="Y178" i="4" s="1"/>
  <c r="Q178" i="4"/>
  <c r="R178" i="4"/>
  <c r="W178" i="4"/>
  <c r="Y179" i="2"/>
  <c r="N180" i="4"/>
  <c r="S180" i="4"/>
  <c r="X180" i="4"/>
  <c r="Y180" i="4" s="1"/>
  <c r="U180" i="4"/>
  <c r="R183" i="4"/>
  <c r="W183" i="4"/>
  <c r="Y184" i="2"/>
  <c r="V183" i="4"/>
  <c r="P183" i="4"/>
  <c r="M183" i="4"/>
  <c r="N203" i="4"/>
  <c r="S203" i="4"/>
  <c r="Y204" i="2"/>
  <c r="R203" i="4"/>
  <c r="W203" i="4"/>
  <c r="Q203" i="4"/>
  <c r="U203" i="4"/>
  <c r="V208" i="4"/>
  <c r="T208" i="4"/>
  <c r="X208" i="4"/>
  <c r="Y208" i="4" s="1"/>
  <c r="R212" i="4"/>
  <c r="W212" i="4"/>
  <c r="P212" i="4"/>
  <c r="Q212" i="4"/>
  <c r="V212" i="4"/>
  <c r="T212" i="4"/>
  <c r="X212" i="4"/>
  <c r="Y212" i="4" s="1"/>
  <c r="N215" i="4"/>
  <c r="S215" i="4"/>
  <c r="M215" i="4"/>
  <c r="R215" i="4"/>
  <c r="W215" i="4"/>
  <c r="Q215" i="4"/>
  <c r="U215" i="4"/>
  <c r="P243" i="4"/>
  <c r="M243" i="4"/>
  <c r="R243" i="4"/>
  <c r="S243" i="4"/>
  <c r="T243" i="4"/>
  <c r="Q243" i="4"/>
  <c r="V243" i="4"/>
  <c r="W243" i="4"/>
  <c r="N245" i="4"/>
  <c r="O245" i="4"/>
  <c r="X247" i="4"/>
  <c r="Y247" i="4" s="1"/>
  <c r="Q247" i="4"/>
  <c r="N247" i="4"/>
  <c r="N250" i="4"/>
  <c r="S250" i="4"/>
  <c r="P250" i="4"/>
  <c r="M250" i="4"/>
  <c r="R250" i="4"/>
  <c r="W250" i="4"/>
  <c r="X260" i="4"/>
  <c r="Y260" i="4" s="1"/>
  <c r="U260" i="4"/>
  <c r="S260" i="4"/>
  <c r="X280" i="4"/>
  <c r="Y280" i="4" s="1"/>
  <c r="U280" i="4"/>
  <c r="P280" i="4"/>
  <c r="V280" i="4"/>
  <c r="P282" i="4"/>
  <c r="M282" i="4"/>
  <c r="R282" i="4"/>
  <c r="O282" i="4"/>
  <c r="T282" i="4"/>
  <c r="Q282" i="4"/>
  <c r="V282" i="4"/>
  <c r="S282" i="4"/>
  <c r="P284" i="4"/>
  <c r="M284" i="4"/>
  <c r="R284" i="4"/>
  <c r="Y285" i="2"/>
  <c r="T284" i="4"/>
  <c r="Q284" i="4"/>
  <c r="V284" i="4"/>
  <c r="W284" i="4"/>
  <c r="N288" i="4"/>
  <c r="S288" i="4"/>
  <c r="P288" i="4"/>
  <c r="M288" i="4"/>
  <c r="R288" i="4"/>
  <c r="Y289" i="2"/>
  <c r="X293" i="4"/>
  <c r="Y293" i="4" s="1"/>
  <c r="U293" i="4"/>
  <c r="S293" i="4"/>
  <c r="N316" i="4"/>
  <c r="U316" i="4"/>
  <c r="Q316" i="4"/>
  <c r="M316" i="4"/>
  <c r="S316" i="4"/>
  <c r="T318" i="4"/>
  <c r="V318" i="4"/>
  <c r="R318" i="4"/>
  <c r="U318" i="4"/>
  <c r="X318" i="4"/>
  <c r="Y318" i="4" s="1"/>
  <c r="O318" i="4"/>
  <c r="W318" i="4"/>
  <c r="P324" i="4"/>
  <c r="N324" i="4"/>
  <c r="Y325" i="2"/>
  <c r="R324" i="4"/>
  <c r="T324" i="4"/>
  <c r="S324" i="4"/>
  <c r="M324" i="4"/>
  <c r="W324" i="4"/>
  <c r="T113" i="4"/>
  <c r="S113" i="4"/>
  <c r="U214" i="4"/>
  <c r="O214" i="4"/>
  <c r="Y318" i="2"/>
  <c r="W317" i="4"/>
  <c r="T317" i="4"/>
  <c r="U50" i="4"/>
  <c r="V50" i="4"/>
  <c r="P50" i="4"/>
  <c r="O131" i="4"/>
  <c r="P131" i="4"/>
  <c r="Y227" i="2"/>
  <c r="M226" i="4"/>
  <c r="R226" i="4"/>
  <c r="Y62" i="2"/>
  <c r="R61" i="4"/>
  <c r="X61" i="4"/>
  <c r="Y61" i="4" s="1"/>
  <c r="O249" i="4"/>
  <c r="Q249" i="4"/>
  <c r="P249" i="4"/>
  <c r="Q52" i="4"/>
  <c r="Q208" i="4"/>
  <c r="M208" i="4"/>
  <c r="R208" i="4"/>
  <c r="U199" i="4"/>
  <c r="W199" i="4"/>
  <c r="Q151" i="4"/>
  <c r="P151" i="4"/>
  <c r="R151" i="4"/>
  <c r="T322" i="4"/>
  <c r="S322" i="4"/>
  <c r="V247" i="4"/>
  <c r="O247" i="4"/>
  <c r="Q138" i="4"/>
  <c r="R247" i="4"/>
  <c r="W325" i="4"/>
  <c r="R316" i="4"/>
  <c r="N280" i="4"/>
  <c r="R280" i="4"/>
  <c r="W155" i="4"/>
  <c r="M290" i="4"/>
  <c r="P155" i="4"/>
  <c r="V290" i="4"/>
  <c r="S68" i="4"/>
  <c r="W68" i="4"/>
  <c r="X315" i="4"/>
  <c r="Y315" i="4" s="1"/>
  <c r="U315" i="4"/>
  <c r="V315" i="4"/>
  <c r="S263" i="4"/>
  <c r="N263" i="4"/>
  <c r="X263" i="4"/>
  <c r="Y263" i="4" s="1"/>
  <c r="W245" i="4"/>
  <c r="Q245" i="4"/>
  <c r="P245" i="4"/>
  <c r="Y161" i="2"/>
  <c r="T160" i="4"/>
  <c r="V160" i="4"/>
  <c r="X96" i="4"/>
  <c r="Y96" i="4" s="1"/>
  <c r="M96" i="4"/>
  <c r="N96" i="4"/>
  <c r="W64" i="4"/>
  <c r="V64" i="4"/>
  <c r="M40" i="4"/>
  <c r="S40" i="4"/>
  <c r="Y18" i="2"/>
  <c r="N17" i="4"/>
  <c r="W17" i="4"/>
  <c r="S270" i="4"/>
  <c r="N270" i="4"/>
  <c r="T270" i="4"/>
  <c r="S182" i="4"/>
  <c r="Y181" i="2"/>
  <c r="T180" i="4"/>
  <c r="V180" i="4"/>
  <c r="O164" i="4"/>
  <c r="U126" i="4"/>
  <c r="X126" i="4"/>
  <c r="Y126" i="4" s="1"/>
  <c r="N54" i="4"/>
  <c r="V54" i="4"/>
  <c r="Q15" i="4"/>
  <c r="T15" i="4"/>
  <c r="W293" i="4"/>
  <c r="Q293" i="4"/>
  <c r="P293" i="4"/>
  <c r="O265" i="4"/>
  <c r="R265" i="4"/>
  <c r="V260" i="4"/>
  <c r="M260" i="4"/>
  <c r="S257" i="4"/>
  <c r="N257" i="4"/>
  <c r="X257" i="4"/>
  <c r="Y257" i="4" s="1"/>
  <c r="Y232" i="2"/>
  <c r="W231" i="4"/>
  <c r="N231" i="4"/>
  <c r="U213" i="4"/>
  <c r="W213" i="4"/>
  <c r="N213" i="4"/>
  <c r="Q211" i="4"/>
  <c r="O211" i="4"/>
  <c r="U209" i="4"/>
  <c r="X209" i="4"/>
  <c r="Y209" i="4" s="1"/>
  <c r="R209" i="4"/>
  <c r="Y126" i="2"/>
  <c r="M125" i="4"/>
  <c r="V125" i="4"/>
  <c r="Q123" i="4"/>
  <c r="X123" i="4"/>
  <c r="Y123" i="4" s="1"/>
  <c r="N123" i="4"/>
  <c r="O121" i="4"/>
  <c r="P121" i="4"/>
  <c r="R119" i="4"/>
  <c r="X119" i="4"/>
  <c r="Y119" i="4" s="1"/>
  <c r="O119" i="4"/>
  <c r="T117" i="4"/>
  <c r="W117" i="4"/>
  <c r="M98" i="4"/>
  <c r="R98" i="4"/>
  <c r="O75" i="4"/>
  <c r="P75" i="4"/>
  <c r="R47" i="4"/>
  <c r="M11" i="4"/>
  <c r="T11" i="4"/>
  <c r="U223" i="4"/>
  <c r="W223" i="4"/>
  <c r="U178" i="4"/>
  <c r="V178" i="4"/>
  <c r="U122" i="4"/>
  <c r="V122" i="4"/>
  <c r="T102" i="4"/>
  <c r="R102" i="4"/>
  <c r="M91" i="4"/>
  <c r="Q21" i="4"/>
  <c r="T21" i="4"/>
  <c r="M318" i="4"/>
  <c r="P318" i="4"/>
  <c r="U300" i="4"/>
  <c r="Y293" i="2"/>
  <c r="M292" i="4"/>
  <c r="O288" i="4"/>
  <c r="X288" i="4"/>
  <c r="Y288" i="4" s="1"/>
  <c r="S259" i="4"/>
  <c r="M259" i="4"/>
  <c r="Y244" i="2"/>
  <c r="X183" i="4"/>
  <c r="Y183" i="4" s="1"/>
  <c r="N183" i="4"/>
  <c r="R140" i="4"/>
  <c r="X140" i="4"/>
  <c r="Y140" i="4" s="1"/>
  <c r="O140" i="4"/>
  <c r="Y141" i="2"/>
  <c r="O94" i="4"/>
  <c r="V74" i="4"/>
  <c r="Y71" i="2"/>
  <c r="S70" i="4"/>
  <c r="Y47" i="2"/>
  <c r="V46" i="4"/>
  <c r="Y20" i="2"/>
  <c r="X19" i="4"/>
  <c r="Y19" i="4" s="1"/>
  <c r="V16" i="4"/>
  <c r="P16" i="4"/>
  <c r="R13" i="4"/>
  <c r="S13" i="4"/>
  <c r="T323" i="4"/>
  <c r="U323" i="4"/>
  <c r="M323" i="4"/>
  <c r="S323" i="4"/>
  <c r="O284" i="4"/>
  <c r="X284" i="4"/>
  <c r="Y284" i="4" s="1"/>
  <c r="R272" i="4"/>
  <c r="P272" i="4"/>
  <c r="Y262" i="2"/>
  <c r="M261" i="4"/>
  <c r="Y213" i="2"/>
  <c r="S212" i="4"/>
  <c r="Y119" i="2"/>
  <c r="W118" i="4"/>
  <c r="Q93" i="4"/>
  <c r="U49" i="4"/>
  <c r="X49" i="4"/>
  <c r="Y49" i="4" s="1"/>
  <c r="U324" i="4"/>
  <c r="W280" i="4"/>
  <c r="O250" i="4"/>
  <c r="X250" i="4"/>
  <c r="Y250" i="4" s="1"/>
  <c r="P220" i="4"/>
  <c r="R220" i="4"/>
  <c r="M216" i="4"/>
  <c r="X171" i="4"/>
  <c r="Y171" i="4" s="1"/>
  <c r="N171" i="4"/>
  <c r="P168" i="4"/>
  <c r="V79" i="4"/>
  <c r="M36" i="4"/>
  <c r="N36" i="4"/>
  <c r="X203" i="4"/>
  <c r="Y203" i="4" s="1"/>
  <c r="Q185" i="4"/>
  <c r="V185" i="4"/>
  <c r="X166" i="4"/>
  <c r="Y166" i="4" s="1"/>
  <c r="N166" i="4"/>
  <c r="O316" i="4"/>
  <c r="U282" i="4"/>
  <c r="X215" i="4"/>
  <c r="Y215" i="4" s="1"/>
  <c r="Y131" i="2"/>
  <c r="M51" i="4"/>
  <c r="T24" i="4"/>
  <c r="V190" i="4"/>
  <c r="N142" i="4"/>
  <c r="Q218" i="4"/>
  <c r="T71" i="4"/>
  <c r="R71" i="4"/>
  <c r="V71" i="4"/>
  <c r="Y72" i="2"/>
  <c r="L292" i="1"/>
  <c r="L295" i="1"/>
  <c r="S10" i="4"/>
  <c r="X10" i="4"/>
  <c r="Y10" i="4" s="1"/>
  <c r="V10" i="4"/>
  <c r="Y11" i="2"/>
  <c r="W10" i="4"/>
  <c r="N10" i="4"/>
  <c r="W14" i="4"/>
  <c r="M14" i="4"/>
  <c r="X32" i="4"/>
  <c r="Y32" i="4" s="1"/>
  <c r="W32" i="4"/>
  <c r="V32" i="4"/>
  <c r="X37" i="4"/>
  <c r="Y37" i="4" s="1"/>
  <c r="W37" i="4"/>
  <c r="O37" i="4"/>
  <c r="P39" i="4"/>
  <c r="O39" i="4"/>
  <c r="R39" i="4"/>
  <c r="N39" i="4"/>
  <c r="P44" i="4"/>
  <c r="N44" i="4"/>
  <c r="V44" i="4"/>
  <c r="R44" i="4"/>
  <c r="X60" i="4"/>
  <c r="Y60" i="4" s="1"/>
  <c r="N60" i="4"/>
  <c r="W60" i="4"/>
  <c r="S60" i="4"/>
  <c r="M60" i="4"/>
  <c r="P60" i="4"/>
  <c r="O60" i="4"/>
  <c r="T60" i="4"/>
  <c r="R60" i="4"/>
  <c r="L63" i="2"/>
  <c r="X65" i="4"/>
  <c r="Y65" i="4" s="1"/>
  <c r="M65" i="4"/>
  <c r="V65" i="4"/>
  <c r="R65" i="4"/>
  <c r="Q65" i="4"/>
  <c r="N84" i="4"/>
  <c r="S84" i="4"/>
  <c r="Q84" i="4"/>
  <c r="O89" i="4"/>
  <c r="M89" i="4"/>
  <c r="X89" i="4"/>
  <c r="Y89" i="4" s="1"/>
  <c r="N89" i="4"/>
  <c r="S89" i="4"/>
  <c r="U89" i="4"/>
  <c r="O110" i="4"/>
  <c r="U110" i="4"/>
  <c r="L113" i="2"/>
  <c r="V120" i="4"/>
  <c r="U120" i="4"/>
  <c r="R124" i="4"/>
  <c r="X124" i="4"/>
  <c r="Y124" i="4" s="1"/>
  <c r="M124" i="4"/>
  <c r="O124" i="4"/>
  <c r="V124" i="4"/>
  <c r="U124" i="4"/>
  <c r="P144" i="4"/>
  <c r="M144" i="4"/>
  <c r="Q144" i="4"/>
  <c r="N144" i="4"/>
  <c r="T144" i="4"/>
  <c r="U144" i="4"/>
  <c r="S144" i="4"/>
  <c r="V144" i="4"/>
  <c r="W144" i="4"/>
  <c r="X144" i="4"/>
  <c r="Y144" i="4" s="1"/>
  <c r="Y145" i="2"/>
  <c r="L149" i="2"/>
  <c r="R161" i="4"/>
  <c r="W161" i="4"/>
  <c r="Y162" i="2"/>
  <c r="V161" i="4"/>
  <c r="P161" i="4"/>
  <c r="Q161" i="4"/>
  <c r="V163" i="4"/>
  <c r="P163" i="4"/>
  <c r="M163" i="4"/>
  <c r="R174" i="4"/>
  <c r="W174" i="4"/>
  <c r="Q174" i="4"/>
  <c r="Y180" i="2"/>
  <c r="X179" i="4"/>
  <c r="Y179" i="4" s="1"/>
  <c r="V179" i="4"/>
  <c r="W179" i="4"/>
  <c r="R179" i="4"/>
  <c r="O192" i="4"/>
  <c r="T192" i="4"/>
  <c r="Q192" i="4"/>
  <c r="N192" i="4"/>
  <c r="S192" i="4"/>
  <c r="X192" i="4"/>
  <c r="Y192" i="4" s="1"/>
  <c r="Y193" i="2"/>
  <c r="N202" i="4"/>
  <c r="S202" i="4"/>
  <c r="U202" i="4"/>
  <c r="Q202" i="4"/>
  <c r="R202" i="4"/>
  <c r="W202" i="4"/>
  <c r="P202" i="4"/>
  <c r="Y203" i="2"/>
  <c r="V206" i="4"/>
  <c r="T206" i="4"/>
  <c r="X206" i="4"/>
  <c r="Y206" i="4" s="1"/>
  <c r="O206" i="4"/>
  <c r="M206" i="4"/>
  <c r="N234" i="4"/>
  <c r="S234" i="4"/>
  <c r="R234" i="4"/>
  <c r="W234" i="4"/>
  <c r="X242" i="4"/>
  <c r="Y242" i="4" s="1"/>
  <c r="U242" i="4"/>
  <c r="Y243" i="2"/>
  <c r="T248" i="4"/>
  <c r="Q248" i="4"/>
  <c r="V248" i="4"/>
  <c r="O248" i="4"/>
  <c r="X248" i="4"/>
  <c r="Y248" i="4" s="1"/>
  <c r="U248" i="4"/>
  <c r="S248" i="4"/>
  <c r="T254" i="4"/>
  <c r="Q254" i="4"/>
  <c r="V254" i="4"/>
  <c r="S254" i="4"/>
  <c r="X254" i="4"/>
  <c r="Y254" i="4" s="1"/>
  <c r="U254" i="4"/>
  <c r="Y255" i="2"/>
  <c r="P275" i="4"/>
  <c r="M275" i="4"/>
  <c r="R275" i="4"/>
  <c r="S275" i="4"/>
  <c r="T279" i="4"/>
  <c r="Q279" i="4"/>
  <c r="V279" i="4"/>
  <c r="W279" i="4"/>
  <c r="N283" i="4"/>
  <c r="O283" i="4"/>
  <c r="X286" i="4"/>
  <c r="Y286" i="4" s="1"/>
  <c r="U286" i="4"/>
  <c r="W286" i="4"/>
  <c r="X289" i="4"/>
  <c r="Y289" i="4" s="1"/>
  <c r="U289" i="4"/>
  <c r="S289" i="4"/>
  <c r="N289" i="4"/>
  <c r="W289" i="4"/>
  <c r="M289" i="4"/>
  <c r="Y290" i="2"/>
  <c r="Q289" i="4"/>
  <c r="O289" i="4"/>
  <c r="P303" i="4"/>
  <c r="M303" i="4"/>
  <c r="R303" i="4"/>
  <c r="S303" i="4"/>
  <c r="T303" i="4"/>
  <c r="Q303" i="4"/>
  <c r="V303" i="4"/>
  <c r="W303" i="4"/>
  <c r="N303" i="4"/>
  <c r="X303" i="4"/>
  <c r="Y303" i="4" s="1"/>
  <c r="Y304" i="2"/>
  <c r="L308" i="2"/>
  <c r="P319" i="4"/>
  <c r="O319" i="4"/>
  <c r="V319" i="4"/>
  <c r="W319" i="4"/>
  <c r="L88" i="4"/>
  <c r="Z134" i="2"/>
  <c r="Z287" i="2"/>
  <c r="W26" i="4"/>
  <c r="N26" i="4"/>
  <c r="P26" i="4"/>
  <c r="R26" i="4"/>
  <c r="Q26" i="4"/>
  <c r="O77" i="4"/>
  <c r="R77" i="4"/>
  <c r="T77" i="4"/>
  <c r="U77" i="4"/>
  <c r="S77" i="4"/>
  <c r="X77" i="4"/>
  <c r="Y77" i="4" s="1"/>
  <c r="Q77" i="4"/>
  <c r="Y78" i="2"/>
  <c r="N129" i="4"/>
  <c r="T129" i="4"/>
  <c r="U129" i="4"/>
  <c r="S129" i="4"/>
  <c r="R129" i="4"/>
  <c r="X129" i="4"/>
  <c r="Y129" i="4" s="1"/>
  <c r="O129" i="4"/>
  <c r="Y130" i="2"/>
  <c r="R165" i="4"/>
  <c r="W165" i="4"/>
  <c r="V165" i="4"/>
  <c r="P165" i="4"/>
  <c r="Q165" i="4"/>
  <c r="V169" i="4"/>
  <c r="P169" i="4"/>
  <c r="Q169" i="4"/>
  <c r="O169" i="4"/>
  <c r="T169" i="4"/>
  <c r="U169" i="4"/>
  <c r="N204" i="4"/>
  <c r="S204" i="4"/>
  <c r="U204" i="4"/>
  <c r="Y205" i="2"/>
  <c r="R204" i="4"/>
  <c r="W204" i="4"/>
  <c r="P204" i="4"/>
  <c r="Q204" i="4"/>
  <c r="R225" i="4"/>
  <c r="W225" i="4"/>
  <c r="Q225" i="4"/>
  <c r="Y226" i="2"/>
  <c r="V225" i="4"/>
  <c r="P225" i="4"/>
  <c r="T225" i="4"/>
  <c r="X238" i="4"/>
  <c r="Y238" i="4" s="1"/>
  <c r="U238" i="4"/>
  <c r="O238" i="4"/>
  <c r="N238" i="4"/>
  <c r="S238" i="4"/>
  <c r="T281" i="4"/>
  <c r="Q281" i="4"/>
  <c r="V281" i="4"/>
  <c r="O281" i="4"/>
  <c r="X281" i="4"/>
  <c r="Y281" i="4" s="1"/>
  <c r="U281" i="4"/>
  <c r="S281" i="4"/>
  <c r="X295" i="4"/>
  <c r="Y295" i="4" s="1"/>
  <c r="U295" i="4"/>
  <c r="Y296" i="2"/>
  <c r="N295" i="4"/>
  <c r="O295" i="4"/>
  <c r="N297" i="4"/>
  <c r="W297" i="4"/>
  <c r="P297" i="4"/>
  <c r="M297" i="4"/>
  <c r="R297" i="4"/>
  <c r="Y298" i="2"/>
  <c r="P312" i="4"/>
  <c r="M312" i="4"/>
  <c r="R312" i="4"/>
  <c r="S312" i="4"/>
  <c r="T312" i="4"/>
  <c r="Q312" i="4"/>
  <c r="V312" i="4"/>
  <c r="W312" i="4"/>
  <c r="Z138" i="2"/>
  <c r="Z125" i="2"/>
  <c r="A45" i="3"/>
  <c r="A25" i="3"/>
  <c r="A207" i="4"/>
  <c r="A79" i="4"/>
  <c r="A14" i="3"/>
  <c r="A48" i="3"/>
  <c r="A96" i="3"/>
  <c r="A122" i="3"/>
  <c r="A172" i="3"/>
  <c r="A270" i="3"/>
  <c r="A306" i="3"/>
  <c r="A25" i="1"/>
  <c r="A101" i="1"/>
  <c r="A45" i="1"/>
  <c r="A21" i="3"/>
  <c r="A93" i="3"/>
  <c r="A28" i="3"/>
  <c r="A130" i="3"/>
  <c r="A140" i="3"/>
  <c r="A176" i="3"/>
  <c r="A186" i="3"/>
  <c r="A192" i="3"/>
  <c r="A198" i="3"/>
  <c r="A274" i="3"/>
  <c r="A322" i="3"/>
  <c r="A17" i="1"/>
  <c r="A149" i="1"/>
  <c r="A29" i="1"/>
  <c r="A77" i="1"/>
  <c r="A53" i="3"/>
  <c r="A141" i="3"/>
  <c r="A169" i="3"/>
  <c r="A271" i="4"/>
  <c r="A301" i="3"/>
  <c r="A285" i="3"/>
  <c r="A253" i="3"/>
  <c r="A207" i="3"/>
  <c r="A191" i="3"/>
  <c r="A59" i="3"/>
  <c r="A269" i="1"/>
  <c r="A323" i="4"/>
  <c r="A307" i="4"/>
  <c r="A111" i="4"/>
  <c r="A43" i="3"/>
  <c r="A311" i="3"/>
  <c r="A295" i="3"/>
  <c r="A279" i="3"/>
  <c r="A197" i="3"/>
  <c r="A91" i="3"/>
  <c r="A313" i="4"/>
  <c r="A75" i="3"/>
  <c r="A310" i="2"/>
  <c r="Z310" i="2" s="1"/>
  <c r="A52" i="1"/>
  <c r="A301" i="4"/>
  <c r="A285" i="4"/>
  <c r="A269" i="4"/>
  <c r="A253" i="4"/>
  <c r="A237" i="4"/>
  <c r="A221" i="4"/>
  <c r="A205" i="4"/>
  <c r="A189" i="4"/>
  <c r="A173" i="4"/>
  <c r="A157" i="4"/>
  <c r="A141" i="4"/>
  <c r="A125" i="4"/>
  <c r="A109" i="4"/>
  <c r="A93" i="4"/>
  <c r="A77" i="4"/>
  <c r="A61" i="4"/>
  <c r="A45" i="4"/>
  <c r="A29" i="4"/>
  <c r="A13" i="4"/>
  <c r="A167" i="3"/>
  <c r="A47" i="3"/>
  <c r="A234" i="2"/>
  <c r="Z234" i="2" s="1"/>
  <c r="A226" i="2"/>
  <c r="Z226" i="2" s="1"/>
  <c r="A218" i="2"/>
  <c r="Z218" i="2" s="1"/>
  <c r="A210" i="2"/>
  <c r="Z210" i="2" s="1"/>
  <c r="A202" i="2"/>
  <c r="Z202" i="2" s="1"/>
  <c r="A194" i="2"/>
  <c r="Z194" i="2" s="1"/>
  <c r="A186" i="2"/>
  <c r="Z186" i="2" s="1"/>
  <c r="A178" i="2"/>
  <c r="Z178" i="2" s="1"/>
  <c r="A170" i="2"/>
  <c r="Z170" i="2" s="1"/>
  <c r="A162" i="2"/>
  <c r="Z162" i="2" s="1"/>
  <c r="A154" i="2"/>
  <c r="Z154" i="2" s="1"/>
  <c r="A146" i="2"/>
  <c r="Z146" i="2" s="1"/>
  <c r="A237" i="1"/>
  <c r="A89" i="1"/>
  <c r="A279" i="4"/>
  <c r="A259" i="4"/>
  <c r="A243" i="4"/>
  <c r="A227" i="4"/>
  <c r="A211" i="4"/>
  <c r="A191" i="4"/>
  <c r="A175" i="4"/>
  <c r="A159" i="4"/>
  <c r="A139" i="4"/>
  <c r="A123" i="4"/>
  <c r="A103" i="4"/>
  <c r="A87" i="4"/>
  <c r="A67" i="4"/>
  <c r="A51" i="4"/>
  <c r="A323" i="2"/>
  <c r="Z323" i="2" s="1"/>
  <c r="A315" i="2"/>
  <c r="Z315" i="2" s="1"/>
  <c r="A299" i="2"/>
  <c r="Z299" i="2" s="1"/>
  <c r="A291" i="2"/>
  <c r="Z291" i="2" s="1"/>
  <c r="A283" i="2"/>
  <c r="Z283" i="2" s="1"/>
  <c r="A275" i="2"/>
  <c r="Z275" i="2" s="1"/>
  <c r="A301" i="1"/>
  <c r="A39" i="4"/>
  <c r="A23" i="4"/>
  <c r="A231" i="3"/>
  <c r="A215" i="3"/>
  <c r="A163" i="3"/>
  <c r="A131" i="3"/>
  <c r="A103" i="3"/>
  <c r="A298" i="2"/>
  <c r="Z298" i="2" s="1"/>
  <c r="A290" i="2"/>
  <c r="Z290" i="2" s="1"/>
  <c r="A282" i="2"/>
  <c r="Z282" i="2" s="1"/>
  <c r="A274" i="2"/>
  <c r="Z274" i="2" s="1"/>
  <c r="A266" i="2"/>
  <c r="Z266" i="2" s="1"/>
  <c r="A258" i="2"/>
  <c r="Z258" i="2" s="1"/>
  <c r="A250" i="2"/>
  <c r="Z250" i="2" s="1"/>
  <c r="A25" i="2"/>
  <c r="Z25" i="2" s="1"/>
  <c r="A17" i="2"/>
  <c r="Z17" i="2" s="1"/>
  <c r="A9" i="2"/>
  <c r="Z9" i="2" s="1"/>
  <c r="A317" i="1"/>
  <c r="A132" i="1"/>
  <c r="A315" i="3"/>
  <c r="A217" i="3"/>
  <c r="A326" i="2"/>
  <c r="Z326" i="2" s="1"/>
  <c r="A318" i="2"/>
  <c r="Z318" i="2" s="1"/>
  <c r="A311" i="2"/>
  <c r="Z311" i="2" s="1"/>
  <c r="A237" i="2"/>
  <c r="Z237" i="2" s="1"/>
  <c r="A229" i="2"/>
  <c r="Z229" i="2" s="1"/>
  <c r="A221" i="2"/>
  <c r="Z221" i="2" s="1"/>
  <c r="A213" i="2"/>
  <c r="Z213" i="2" s="1"/>
  <c r="A205" i="2"/>
  <c r="Z205" i="2" s="1"/>
  <c r="A197" i="2"/>
  <c r="Z197" i="2" s="1"/>
  <c r="A189" i="2"/>
  <c r="Z189" i="2" s="1"/>
  <c r="A181" i="2"/>
  <c r="Z181" i="2" s="1"/>
  <c r="A173" i="2"/>
  <c r="Z173" i="2" s="1"/>
  <c r="A165" i="2"/>
  <c r="Z165" i="2" s="1"/>
  <c r="A157" i="2"/>
  <c r="Z157" i="2" s="1"/>
  <c r="A149" i="2"/>
  <c r="Z149" i="2" s="1"/>
  <c r="A78" i="2"/>
  <c r="Z78" i="2" s="1"/>
  <c r="A70" i="2"/>
  <c r="Z70" i="2" s="1"/>
  <c r="A62" i="2"/>
  <c r="Z62" i="2" s="1"/>
  <c r="A54" i="2"/>
  <c r="Z54" i="2" s="1"/>
  <c r="A46" i="2"/>
  <c r="Z46" i="2" s="1"/>
  <c r="A38" i="2"/>
  <c r="Z38" i="2" s="1"/>
  <c r="A30" i="2"/>
  <c r="Z30" i="2" s="1"/>
  <c r="A285" i="1"/>
  <c r="A64" i="1"/>
  <c r="A296" i="1"/>
  <c r="A261" i="1"/>
  <c r="A172" i="1"/>
  <c r="A84" i="1"/>
  <c r="A44" i="1"/>
  <c r="A309" i="1"/>
  <c r="A52" i="3"/>
  <c r="A62" i="3"/>
  <c r="A76" i="3"/>
  <c r="A148" i="3"/>
  <c r="A196" i="3"/>
  <c r="A214" i="3"/>
  <c r="A238" i="3"/>
  <c r="A244" i="3"/>
  <c r="A254" i="3"/>
  <c r="A310" i="3"/>
  <c r="A320" i="3"/>
  <c r="A69" i="1"/>
  <c r="A141" i="1"/>
  <c r="A69" i="3"/>
  <c r="A321" i="3"/>
  <c r="A137" i="3"/>
  <c r="A83" i="3"/>
  <c r="A116" i="4"/>
  <c r="A92" i="4"/>
  <c r="A64" i="4"/>
  <c r="A32" i="4"/>
  <c r="A12" i="4"/>
  <c r="A281" i="3"/>
  <c r="A261" i="3"/>
  <c r="A211" i="3"/>
  <c r="A187" i="3"/>
  <c r="A111" i="3"/>
  <c r="A272" i="1"/>
  <c r="A319" i="4"/>
  <c r="A299" i="4"/>
  <c r="A73" i="3"/>
  <c r="A275" i="3"/>
  <c r="A255" i="3"/>
  <c r="A193" i="3"/>
  <c r="A143" i="3"/>
  <c r="A27" i="3"/>
  <c r="A325" i="4"/>
  <c r="A127" i="3"/>
  <c r="A19" i="3"/>
  <c r="A49" i="1"/>
  <c r="A293" i="4"/>
  <c r="A273" i="4"/>
  <c r="A249" i="4"/>
  <c r="A229" i="4"/>
  <c r="A209" i="4"/>
  <c r="A185" i="4"/>
  <c r="A165" i="4"/>
  <c r="A145" i="4"/>
  <c r="A121" i="4"/>
  <c r="A101" i="4"/>
  <c r="A81" i="4"/>
  <c r="A57" i="4"/>
  <c r="A37" i="4"/>
  <c r="A17" i="4"/>
  <c r="A135" i="3"/>
  <c r="A214" i="2"/>
  <c r="Z214" i="2" s="1"/>
  <c r="A182" i="2"/>
  <c r="Z182" i="2" s="1"/>
  <c r="A150" i="2"/>
  <c r="Z150" i="2" s="1"/>
  <c r="A96" i="1"/>
  <c r="A275" i="4"/>
  <c r="A251" i="4"/>
  <c r="A231" i="4"/>
  <c r="A203" i="4"/>
  <c r="A183" i="4"/>
  <c r="A163" i="4"/>
  <c r="A135" i="4"/>
  <c r="A115" i="4"/>
  <c r="A91" i="4"/>
  <c r="A63" i="4"/>
  <c r="A49" i="3"/>
  <c r="A303" i="2"/>
  <c r="Z303" i="2" s="1"/>
  <c r="A271" i="2"/>
  <c r="Z271" i="2" s="1"/>
  <c r="A251" i="2"/>
  <c r="Z251" i="2" s="1"/>
  <c r="A121" i="2"/>
  <c r="Z121" i="2" s="1"/>
  <c r="A109" i="2"/>
  <c r="Z109" i="2" s="1"/>
  <c r="A89" i="2"/>
  <c r="Z89" i="2" s="1"/>
  <c r="A27" i="4"/>
  <c r="A223" i="3"/>
  <c r="A166" i="3"/>
  <c r="A128" i="3"/>
  <c r="A78" i="3"/>
  <c r="A294" i="2"/>
  <c r="Z294" i="2" s="1"/>
  <c r="A262" i="2"/>
  <c r="Z262" i="2" s="1"/>
  <c r="A13" i="2"/>
  <c r="Z13" i="2" s="1"/>
  <c r="A321" i="1"/>
  <c r="A192" i="1"/>
  <c r="A121" i="1"/>
  <c r="A319" i="3"/>
  <c r="A229" i="3"/>
  <c r="A194" i="3"/>
  <c r="A152" i="3"/>
  <c r="A64" i="3"/>
  <c r="A322" i="2"/>
  <c r="Z322" i="2" s="1"/>
  <c r="A225" i="2"/>
  <c r="Z225" i="2" s="1"/>
  <c r="A193" i="2"/>
  <c r="Z193" i="2" s="1"/>
  <c r="A161" i="2"/>
  <c r="Z161" i="2" s="1"/>
  <c r="A66" i="2"/>
  <c r="Z66" i="2" s="1"/>
  <c r="A34" i="2"/>
  <c r="Z34" i="2" s="1"/>
  <c r="A221" i="1"/>
  <c r="A16" i="1"/>
  <c r="A81" i="2"/>
  <c r="Z81" i="2" s="1"/>
  <c r="A61" i="2"/>
  <c r="Z61" i="2" s="1"/>
  <c r="A49" i="2"/>
  <c r="Z49" i="2" s="1"/>
  <c r="A29" i="2"/>
  <c r="Z29" i="2" s="1"/>
  <c r="A18" i="2"/>
  <c r="Z18" i="2" s="1"/>
  <c r="A229" i="1"/>
  <c r="A141" i="2"/>
  <c r="Z141" i="2" s="1"/>
  <c r="A122" i="2"/>
  <c r="Z122" i="2" s="1"/>
  <c r="A110" i="2"/>
  <c r="Z110" i="2" s="1"/>
  <c r="A90" i="2"/>
  <c r="Z90" i="2" s="1"/>
  <c r="A312" i="1"/>
  <c r="A216" i="1"/>
  <c r="A181" i="1"/>
  <c r="A105" i="1"/>
  <c r="A12" i="1"/>
  <c r="A316" i="1"/>
  <c r="A32" i="3"/>
  <c r="A46" i="3"/>
  <c r="A116" i="3"/>
  <c r="A190" i="3"/>
  <c r="A248" i="3"/>
  <c r="A298" i="3"/>
  <c r="A304" i="3"/>
  <c r="A314" i="3"/>
  <c r="A165" i="1"/>
  <c r="A157" i="1"/>
  <c r="A29" i="3"/>
  <c r="A9" i="3"/>
  <c r="A47" i="4"/>
  <c r="A143" i="4"/>
  <c r="A242" i="2"/>
  <c r="Z242" i="2" s="1"/>
  <c r="A107" i="3"/>
  <c r="A308" i="4"/>
  <c r="A284" i="4"/>
  <c r="A256" i="4"/>
  <c r="A224" i="4"/>
  <c r="A196" i="4"/>
  <c r="A172" i="4"/>
  <c r="A140" i="4"/>
  <c r="A112" i="4"/>
  <c r="A84" i="4"/>
  <c r="A52" i="4"/>
  <c r="A28" i="4"/>
  <c r="A8" i="4"/>
  <c r="A297" i="3"/>
  <c r="A277" i="3"/>
  <c r="A203" i="3"/>
  <c r="A183" i="3"/>
  <c r="A315" i="4"/>
  <c r="A295" i="4"/>
  <c r="A39" i="3"/>
  <c r="A208" i="1"/>
  <c r="A7" i="4"/>
  <c r="A291" i="3"/>
  <c r="A271" i="3"/>
  <c r="A251" i="3"/>
  <c r="A209" i="3"/>
  <c r="A189" i="3"/>
  <c r="A113" i="3"/>
  <c r="A321" i="4"/>
  <c r="A101" i="3"/>
  <c r="A309" i="4"/>
  <c r="A289" i="4"/>
  <c r="A265" i="4"/>
  <c r="A245" i="4"/>
  <c r="A225" i="4"/>
  <c r="A201" i="4"/>
  <c r="A181" i="4"/>
  <c r="A161" i="4"/>
  <c r="A137" i="4"/>
  <c r="A117" i="4"/>
  <c r="A97" i="4"/>
  <c r="A73" i="4"/>
  <c r="A53" i="4"/>
  <c r="A33" i="4"/>
  <c r="A9" i="4"/>
  <c r="A79" i="3"/>
  <c r="A222" i="2"/>
  <c r="Z222" i="2" s="1"/>
  <c r="A190" i="2"/>
  <c r="Z190" i="2" s="1"/>
  <c r="A158" i="2"/>
  <c r="Z158" i="2" s="1"/>
  <c r="A240" i="1"/>
  <c r="A291" i="4"/>
  <c r="A267" i="4"/>
  <c r="A40" i="3"/>
  <c r="A88" i="3"/>
  <c r="A94" i="3"/>
  <c r="A108" i="3"/>
  <c r="A114" i="3"/>
  <c r="A170" i="3"/>
  <c r="A230" i="3"/>
  <c r="A268" i="3"/>
  <c r="A290" i="3"/>
  <c r="A37" i="1"/>
  <c r="A21" i="1"/>
  <c r="A153" i="1"/>
  <c r="A165" i="3"/>
  <c r="A15" i="3"/>
  <c r="A304" i="4"/>
  <c r="A244" i="4"/>
  <c r="A192" i="4"/>
  <c r="A132" i="4"/>
  <c r="A76" i="4"/>
  <c r="A24" i="4"/>
  <c r="A249" i="3"/>
  <c r="A179" i="3"/>
  <c r="A159" i="3"/>
  <c r="A205" i="1"/>
  <c r="A307" i="3"/>
  <c r="A267" i="3"/>
  <c r="A205" i="3"/>
  <c r="A87" i="3"/>
  <c r="A317" i="4"/>
  <c r="A281" i="4"/>
  <c r="A241" i="4"/>
  <c r="A197" i="4"/>
  <c r="A153" i="4"/>
  <c r="A113" i="4"/>
  <c r="A69" i="4"/>
  <c r="A25" i="4"/>
  <c r="A65" i="3"/>
  <c r="A230" i="2"/>
  <c r="Z230" i="2" s="1"/>
  <c r="A166" i="2"/>
  <c r="Z166" i="2" s="1"/>
  <c r="A263" i="4"/>
  <c r="A235" i="4"/>
  <c r="A199" i="4"/>
  <c r="A171" i="4"/>
  <c r="A147" i="4"/>
  <c r="A107" i="4"/>
  <c r="A75" i="4"/>
  <c r="A43" i="4"/>
  <c r="A8" i="3"/>
  <c r="A295" i="2"/>
  <c r="Z295" i="2" s="1"/>
  <c r="A279" i="2"/>
  <c r="Z279" i="2" s="1"/>
  <c r="A137" i="2"/>
  <c r="Z137" i="2" s="1"/>
  <c r="A93" i="2"/>
  <c r="Z93" i="2" s="1"/>
  <c r="A304" i="1"/>
  <c r="A24" i="1"/>
  <c r="A15" i="4"/>
  <c r="A227" i="3"/>
  <c r="A160" i="3"/>
  <c r="A302" i="2"/>
  <c r="Z302" i="2" s="1"/>
  <c r="A246" i="2"/>
  <c r="Z246" i="2" s="1"/>
  <c r="A256" i="1"/>
  <c r="A128" i="1"/>
  <c r="A284" i="3"/>
  <c r="A221" i="3"/>
  <c r="A155" i="3"/>
  <c r="A42" i="3"/>
  <c r="A217" i="2"/>
  <c r="Z217" i="2" s="1"/>
  <c r="A201" i="2"/>
  <c r="Z201" i="2" s="1"/>
  <c r="A82" i="2"/>
  <c r="Z82" i="2" s="1"/>
  <c r="A69" i="2"/>
  <c r="Z69" i="2" s="1"/>
  <c r="A41" i="2"/>
  <c r="Z41" i="2" s="1"/>
  <c r="A26" i="2"/>
  <c r="Z26" i="2" s="1"/>
  <c r="A232" i="1"/>
  <c r="A80" i="1"/>
  <c r="A145" i="2"/>
  <c r="Z145" i="2" s="1"/>
  <c r="A130" i="2"/>
  <c r="Z130" i="2" s="1"/>
  <c r="A102" i="2"/>
  <c r="Z102" i="2" s="1"/>
  <c r="A86" i="2"/>
  <c r="Z86" i="2" s="1"/>
  <c r="A277" i="1"/>
  <c r="A213" i="1"/>
  <c r="A112" i="1"/>
  <c r="A56" i="1"/>
  <c r="A313" i="1"/>
  <c r="A268" i="1"/>
  <c r="A249" i="1"/>
  <c r="A204" i="1"/>
  <c r="A185" i="1"/>
  <c r="A92" i="1"/>
  <c r="A57" i="1"/>
  <c r="A308" i="1"/>
  <c r="A289" i="1"/>
  <c r="A244" i="1"/>
  <c r="A225" i="1"/>
  <c r="A180" i="1"/>
  <c r="A168" i="1"/>
  <c r="A152" i="1"/>
  <c r="A136" i="1"/>
  <c r="A97" i="1"/>
  <c r="A92" i="3"/>
  <c r="A224" i="3"/>
  <c r="A278" i="3"/>
  <c r="A169" i="1"/>
  <c r="A300" i="4"/>
  <c r="A220" i="4"/>
  <c r="A156" i="4"/>
  <c r="A68" i="4"/>
  <c r="A313" i="3"/>
  <c r="A265" i="3"/>
  <c r="A145" i="3"/>
  <c r="A311" i="4"/>
  <c r="A259" i="3"/>
  <c r="A185" i="3"/>
  <c r="A144" i="1"/>
  <c r="A261" i="4"/>
  <c r="A213" i="4"/>
  <c r="A149" i="4"/>
  <c r="A89" i="4"/>
  <c r="A41" i="4"/>
  <c r="A33" i="3"/>
  <c r="A198" i="2"/>
  <c r="Z198" i="2" s="1"/>
  <c r="A174" i="2"/>
  <c r="Z174" i="2" s="1"/>
  <c r="A142" i="2"/>
  <c r="Z142" i="2" s="1"/>
  <c r="A255" i="4"/>
  <c r="A219" i="4"/>
  <c r="A179" i="4"/>
  <c r="A131" i="4"/>
  <c r="A95" i="4"/>
  <c r="A55" i="4"/>
  <c r="A5" i="2"/>
  <c r="Z5" i="2" s="1"/>
  <c r="A243" i="2"/>
  <c r="Z243" i="2" s="1"/>
  <c r="A133" i="2"/>
  <c r="Z133" i="2" s="1"/>
  <c r="A97" i="2"/>
  <c r="Z97" i="2" s="1"/>
  <c r="A176" i="1"/>
  <c r="A31" i="4"/>
  <c r="A235" i="3"/>
  <c r="A147" i="3"/>
  <c r="A56" i="3"/>
  <c r="A286" i="2"/>
  <c r="Z286" i="2" s="1"/>
  <c r="A253" i="1"/>
  <c r="A36" i="1"/>
  <c r="A225" i="3"/>
  <c r="A126" i="3"/>
  <c r="A307" i="2"/>
  <c r="Z307" i="2" s="1"/>
  <c r="A209" i="2"/>
  <c r="Z209" i="2" s="1"/>
  <c r="A169" i="2"/>
  <c r="Z169" i="2" s="1"/>
  <c r="A153" i="2"/>
  <c r="Z153" i="2" s="1"/>
  <c r="A50" i="2"/>
  <c r="Z50" i="2" s="1"/>
  <c r="A224" i="1"/>
  <c r="A68" i="1"/>
  <c r="A73" i="2"/>
  <c r="Z73" i="2" s="1"/>
  <c r="A53" i="2"/>
  <c r="Z53" i="2" s="1"/>
  <c r="A33" i="2"/>
  <c r="Z33" i="2" s="1"/>
  <c r="A200" i="1"/>
  <c r="A20" i="1"/>
  <c r="A126" i="2"/>
  <c r="Z126" i="2" s="1"/>
  <c r="A248" i="1"/>
  <c r="A184" i="1"/>
  <c r="A116" i="1"/>
  <c r="A320" i="1"/>
  <c r="A284" i="1"/>
  <c r="A233" i="1"/>
  <c r="A201" i="1"/>
  <c r="A81" i="1"/>
  <c r="A60" i="1"/>
  <c r="A32" i="1"/>
  <c r="A257" i="1"/>
  <c r="A228" i="1"/>
  <c r="A196" i="1"/>
  <c r="A129" i="1"/>
  <c r="A108" i="1"/>
  <c r="A82" i="3"/>
  <c r="A164" i="3"/>
  <c r="A202" i="3"/>
  <c r="A173" i="3"/>
  <c r="A51" i="3"/>
  <c r="A276" i="4"/>
  <c r="A212" i="4"/>
  <c r="A128" i="4"/>
  <c r="A48" i="4"/>
  <c r="A309" i="3"/>
  <c r="A241" i="3"/>
  <c r="A303" i="4"/>
  <c r="A303" i="3"/>
  <c r="A243" i="3"/>
  <c r="A177" i="3"/>
  <c r="A161" i="3"/>
  <c r="A305" i="4"/>
  <c r="A257" i="4"/>
  <c r="A193" i="4"/>
  <c r="A133" i="4"/>
  <c r="A85" i="4"/>
  <c r="A21" i="4"/>
  <c r="A100" i="1"/>
  <c r="A247" i="4"/>
  <c r="A215" i="4"/>
  <c r="A167" i="4"/>
  <c r="A127" i="4"/>
  <c r="A83" i="4"/>
  <c r="A119" i="3"/>
  <c r="A263" i="2"/>
  <c r="Z263" i="2" s="1"/>
  <c r="A129" i="2"/>
  <c r="Z129" i="2" s="1"/>
  <c r="A113" i="2"/>
  <c r="Z113" i="2" s="1"/>
  <c r="A19" i="4"/>
  <c r="A219" i="3"/>
  <c r="A134" i="3"/>
  <c r="A189" i="1"/>
  <c r="A33" i="1"/>
  <c r="A210" i="3"/>
  <c r="A123" i="3"/>
  <c r="A185" i="2"/>
  <c r="Z185" i="2" s="1"/>
  <c r="A164" i="1"/>
  <c r="A65" i="2"/>
  <c r="Z65" i="2" s="1"/>
  <c r="A293" i="1"/>
  <c r="A197" i="1"/>
  <c r="A106" i="2"/>
  <c r="Z106" i="2" s="1"/>
  <c r="A245" i="1"/>
  <c r="A28" i="1"/>
  <c r="A281" i="1"/>
  <c r="A252" i="1"/>
  <c r="A220" i="1"/>
  <c r="A124" i="1"/>
  <c r="A10" i="2"/>
  <c r="Z10" i="2" s="1"/>
  <c r="A305" i="1"/>
  <c r="A276" i="1"/>
  <c r="A193" i="1"/>
  <c r="A145" i="1"/>
  <c r="A104" i="1"/>
  <c r="A76" i="1"/>
  <c r="A40" i="1"/>
  <c r="A4" i="4"/>
  <c r="A322" i="4"/>
  <c r="A318" i="4"/>
  <c r="A306" i="4"/>
  <c r="A302" i="4"/>
  <c r="A298" i="4"/>
  <c r="A294" i="4"/>
  <c r="A290" i="4"/>
  <c r="A286" i="4"/>
  <c r="A282" i="4"/>
  <c r="A278" i="4"/>
  <c r="A274" i="4"/>
  <c r="A270" i="4"/>
  <c r="A262" i="4"/>
  <c r="A258" i="4"/>
  <c r="A254" i="4"/>
  <c r="A250" i="4"/>
  <c r="A242" i="4"/>
  <c r="A238" i="4"/>
  <c r="A234" i="4"/>
  <c r="A230" i="4"/>
  <c r="A226" i="4"/>
  <c r="A222" i="4"/>
  <c r="A218" i="4"/>
  <c r="A214" i="4"/>
  <c r="A210" i="4"/>
  <c r="A206" i="4"/>
  <c r="A198" i="4"/>
  <c r="A194" i="4"/>
  <c r="A190" i="4"/>
  <c r="A182" i="4"/>
  <c r="A178" i="4"/>
  <c r="A174" i="4"/>
  <c r="A170" i="4"/>
  <c r="A166" i="4"/>
  <c r="A162" i="4"/>
  <c r="A158" i="4"/>
  <c r="A154" i="4"/>
  <c r="A150" i="4"/>
  <c r="A142" i="4"/>
  <c r="A134" i="4"/>
  <c r="A130" i="4"/>
  <c r="A126" i="4"/>
  <c r="A122" i="4"/>
  <c r="A118" i="4"/>
  <c r="A114" i="4"/>
  <c r="A110" i="4"/>
  <c r="A106" i="4"/>
  <c r="A102" i="4"/>
  <c r="A94" i="4"/>
  <c r="A90" i="4"/>
  <c r="A86" i="4"/>
  <c r="A82" i="4"/>
  <c r="A78" i="4"/>
  <c r="A70" i="4"/>
  <c r="A66" i="4"/>
  <c r="A62" i="4"/>
  <c r="A58" i="4"/>
  <c r="A54" i="4"/>
  <c r="A50" i="4"/>
  <c r="A46" i="4"/>
  <c r="A42" i="4"/>
  <c r="A38" i="4"/>
  <c r="A30" i="4"/>
  <c r="A26" i="4"/>
  <c r="A22" i="4"/>
  <c r="A14" i="4"/>
  <c r="A10" i="4"/>
  <c r="A6" i="4"/>
  <c r="A296" i="3"/>
  <c r="A293" i="3"/>
  <c r="A136" i="3"/>
  <c r="A133" i="3"/>
  <c r="A125" i="3"/>
  <c r="A121" i="3"/>
  <c r="A117" i="3"/>
  <c r="A106" i="3"/>
  <c r="A102" i="3"/>
  <c r="A99" i="3"/>
  <c r="A95" i="3"/>
  <c r="U18" i="4"/>
  <c r="M18" i="4"/>
  <c r="T18" i="4"/>
  <c r="Y182" i="2"/>
  <c r="X181" i="4"/>
  <c r="Y181" i="4" s="1"/>
  <c r="S181" i="4"/>
  <c r="Q95" i="4"/>
  <c r="O287" i="4"/>
  <c r="W258" i="4"/>
  <c r="V258" i="4"/>
  <c r="Q258" i="4"/>
  <c r="Y150" i="2"/>
  <c r="X149" i="4"/>
  <c r="Y149" i="4" s="1"/>
  <c r="S149" i="4"/>
  <c r="T116" i="4"/>
  <c r="M116" i="4"/>
  <c r="P106" i="4"/>
  <c r="Q106" i="4"/>
  <c r="S106" i="4"/>
  <c r="U34" i="4"/>
  <c r="R34" i="4"/>
  <c r="N12" i="4"/>
  <c r="R12" i="4"/>
  <c r="U173" i="4"/>
  <c r="T173" i="4"/>
  <c r="O135" i="4"/>
  <c r="Q135" i="4"/>
  <c r="W127" i="4"/>
  <c r="Y306" i="2"/>
  <c r="R305" i="4"/>
  <c r="M305" i="4"/>
  <c r="Y112" i="2"/>
  <c r="X111" i="4"/>
  <c r="Y111" i="4" s="1"/>
  <c r="W111" i="4"/>
  <c r="V237" i="4"/>
  <c r="P237" i="4"/>
  <c r="M197" i="4"/>
  <c r="P197" i="4"/>
  <c r="R7" i="4"/>
  <c r="S251" i="4"/>
  <c r="R251" i="4"/>
  <c r="M251" i="4"/>
  <c r="Q194" i="4"/>
  <c r="P194" i="4"/>
  <c r="Y147" i="2"/>
  <c r="U146" i="4"/>
  <c r="T146" i="4"/>
  <c r="Q5" i="4"/>
  <c r="V5" i="4"/>
  <c r="T5" i="4"/>
  <c r="O321" i="4"/>
  <c r="W321" i="4"/>
  <c r="W253" i="4"/>
  <c r="U253" i="4"/>
  <c r="T219" i="4"/>
  <c r="P219" i="4"/>
  <c r="Y166" i="2"/>
  <c r="S165" i="4"/>
  <c r="U297" i="4"/>
  <c r="U225" i="4"/>
  <c r="S225" i="4"/>
  <c r="W295" i="4"/>
  <c r="Q295" i="4"/>
  <c r="Y282" i="2"/>
  <c r="M281" i="4"/>
  <c r="W238" i="4"/>
  <c r="M238" i="4"/>
  <c r="T204" i="4"/>
  <c r="M26" i="4"/>
  <c r="O26" i="4"/>
  <c r="U312" i="4"/>
  <c r="Y170" i="2"/>
  <c r="S169" i="4"/>
  <c r="V77" i="4"/>
  <c r="W77" i="4"/>
  <c r="L73" i="1"/>
  <c r="L223" i="1"/>
  <c r="L241" i="1"/>
  <c r="L300" i="1"/>
  <c r="L317" i="1"/>
  <c r="P6" i="4"/>
  <c r="R6" i="4"/>
  <c r="M6" i="4"/>
  <c r="O6" i="4"/>
  <c r="T6" i="4"/>
  <c r="Q6" i="4"/>
  <c r="N6" i="4"/>
  <c r="L100" i="2"/>
  <c r="L158" i="2"/>
  <c r="N198" i="4"/>
  <c r="S198" i="4"/>
  <c r="X198" i="4"/>
  <c r="Y198" i="4" s="1"/>
  <c r="M198" i="4"/>
  <c r="R198" i="4"/>
  <c r="W198" i="4"/>
  <c r="Y199" i="2"/>
  <c r="N252" i="4"/>
  <c r="W252" i="4"/>
  <c r="P252" i="4"/>
  <c r="M252" i="4"/>
  <c r="R252" i="4"/>
  <c r="Y253" i="2"/>
  <c r="P255" i="4"/>
  <c r="M255" i="4"/>
  <c r="R255" i="4"/>
  <c r="S255" i="4"/>
  <c r="T255" i="4"/>
  <c r="Q255" i="4"/>
  <c r="V255" i="4"/>
  <c r="W255" i="4"/>
  <c r="L286" i="2"/>
  <c r="L53" i="4"/>
  <c r="L62" i="4"/>
  <c r="L269" i="4"/>
  <c r="A65" i="1"/>
  <c r="A209" i="1"/>
  <c r="A260" i="1"/>
  <c r="A88" i="1"/>
  <c r="A265" i="1"/>
  <c r="A324" i="1"/>
  <c r="A114" i="2"/>
  <c r="Z114" i="2" s="1"/>
  <c r="A41" i="1"/>
  <c r="A37" i="2"/>
  <c r="Z37" i="2" s="1"/>
  <c r="A77" i="2"/>
  <c r="Z77" i="2" s="1"/>
  <c r="A288" i="1"/>
  <c r="A74" i="2"/>
  <c r="Z74" i="2" s="1"/>
  <c r="A177" i="2"/>
  <c r="Z177" i="2" s="1"/>
  <c r="A18" i="3"/>
  <c r="A237" i="3"/>
  <c r="A270" i="2"/>
  <c r="Z270" i="2" s="1"/>
  <c r="A188" i="3"/>
  <c r="A35" i="4"/>
  <c r="A101" i="2"/>
  <c r="Z101" i="2" s="1"/>
  <c r="A255" i="2"/>
  <c r="Z255" i="2" s="1"/>
  <c r="A319" i="2"/>
  <c r="Z319" i="2" s="1"/>
  <c r="A71" i="4"/>
  <c r="A155" i="4"/>
  <c r="A239" i="4"/>
  <c r="A5" i="4"/>
  <c r="A129" i="4"/>
  <c r="A233" i="4"/>
  <c r="A71" i="3"/>
  <c r="A232" i="3"/>
  <c r="A129" i="3"/>
  <c r="A199" i="3"/>
  <c r="A44" i="4"/>
  <c r="A180" i="4"/>
  <c r="A153" i="3"/>
  <c r="A306" i="2"/>
  <c r="Z306" i="2" s="1"/>
  <c r="A302" i="3"/>
  <c r="A299" i="3"/>
  <c r="A162" i="3"/>
  <c r="A154" i="3"/>
  <c r="A151" i="3"/>
  <c r="A112" i="3"/>
  <c r="A109" i="3"/>
  <c r="A320" i="4"/>
  <c r="A288" i="4"/>
  <c r="A260" i="4"/>
  <c r="A236" i="4"/>
  <c r="A204" i="4"/>
  <c r="A176" i="4"/>
  <c r="A148" i="4"/>
  <c r="A305" i="3"/>
  <c r="A257" i="3"/>
  <c r="A206" i="3"/>
  <c r="A168" i="3"/>
  <c r="A146" i="3"/>
  <c r="A86" i="3"/>
  <c r="A286" i="3"/>
  <c r="A282" i="3"/>
  <c r="A260" i="3"/>
  <c r="A236" i="3"/>
  <c r="A228" i="3"/>
  <c r="A213" i="3"/>
  <c r="A89" i="3"/>
  <c r="A312" i="3"/>
  <c r="A294" i="3"/>
  <c r="A276" i="3"/>
  <c r="A272" i="3"/>
  <c r="A258" i="3"/>
  <c r="A250" i="3"/>
  <c r="A242" i="3"/>
  <c r="A234" i="3"/>
  <c r="A220" i="3"/>
  <c r="A216" i="3"/>
  <c r="A182" i="3"/>
  <c r="A174" i="3"/>
  <c r="A118" i="3"/>
  <c r="A105" i="3"/>
  <c r="A98" i="3"/>
  <c r="A85" i="3"/>
  <c r="A44" i="3"/>
  <c r="A316" i="4"/>
  <c r="A312" i="4"/>
  <c r="A296" i="4"/>
  <c r="A292" i="4"/>
  <c r="A280" i="4"/>
  <c r="A272" i="4"/>
  <c r="A264" i="4"/>
  <c r="A252" i="4"/>
  <c r="A248" i="4"/>
  <c r="A232" i="4"/>
  <c r="A228" i="4"/>
  <c r="A216" i="4"/>
  <c r="A208" i="4"/>
  <c r="A200" i="4"/>
  <c r="A188" i="4"/>
  <c r="A184" i="4"/>
  <c r="A168" i="4"/>
  <c r="A164" i="4"/>
  <c r="A152" i="4"/>
  <c r="A144" i="4"/>
  <c r="A136" i="4"/>
  <c r="A124" i="4"/>
  <c r="A120" i="4"/>
  <c r="A104" i="4"/>
  <c r="A100" i="4"/>
  <c r="A88" i="4"/>
  <c r="A80" i="4"/>
  <c r="A72" i="4"/>
  <c r="A60" i="4"/>
  <c r="A56" i="4"/>
  <c r="A40" i="4"/>
  <c r="A36" i="4"/>
  <c r="A20" i="4"/>
  <c r="A5" i="3"/>
  <c r="A318" i="3"/>
  <c r="A308" i="3"/>
  <c r="A264" i="3"/>
  <c r="A245" i="3"/>
  <c r="A233" i="3"/>
  <c r="A208" i="3"/>
  <c r="A156" i="3"/>
  <c r="A149" i="3"/>
  <c r="A139" i="3"/>
  <c r="A132" i="3"/>
  <c r="A124" i="3"/>
  <c r="A104" i="3"/>
  <c r="A97" i="3"/>
  <c r="A74" i="3"/>
  <c r="A70" i="3"/>
  <c r="A67" i="3"/>
  <c r="A60" i="3"/>
  <c r="A50" i="3"/>
  <c r="A36" i="3"/>
  <c r="A317" i="3"/>
  <c r="A288" i="3"/>
  <c r="A280" i="3"/>
  <c r="A269" i="3"/>
  <c r="A263" i="3"/>
  <c r="A222" i="3"/>
  <c r="A218" i="3"/>
  <c r="A175" i="3"/>
  <c r="A171" i="3"/>
  <c r="A142" i="3"/>
  <c r="A138" i="3"/>
  <c r="A80" i="3"/>
  <c r="A66" i="3"/>
  <c r="L100" i="3"/>
  <c r="AB100" i="3" s="1"/>
  <c r="AE100" i="3" s="1"/>
  <c r="AH100" i="3" s="1"/>
  <c r="AK100" i="3" s="1"/>
  <c r="AN100" i="3" s="1"/>
  <c r="AQ100" i="3" s="1"/>
  <c r="AT100" i="3" s="1"/>
  <c r="AW100" i="3" s="1"/>
  <c r="AZ100" i="3" s="1"/>
  <c r="L237" i="3"/>
  <c r="AB237" i="3" s="1"/>
  <c r="AE237" i="3" s="1"/>
  <c r="AH237" i="3" s="1"/>
  <c r="AK237" i="3" s="1"/>
  <c r="AN237" i="3" s="1"/>
  <c r="AQ237" i="3" s="1"/>
  <c r="AT237" i="3" s="1"/>
  <c r="AW237" i="3" s="1"/>
  <c r="AZ237" i="3" s="1"/>
  <c r="L314" i="3"/>
  <c r="AB314" i="3" s="1"/>
  <c r="AE314" i="3" s="1"/>
  <c r="AH314" i="3" s="1"/>
  <c r="AK314" i="3" s="1"/>
  <c r="AN314" i="3" s="1"/>
  <c r="AQ314" i="3" s="1"/>
  <c r="AT314" i="3" s="1"/>
  <c r="AW314" i="3" s="1"/>
  <c r="AZ314" i="3" s="1"/>
  <c r="L321" i="3"/>
  <c r="AB321" i="3" s="1"/>
  <c r="AE321" i="3" s="1"/>
  <c r="AH321" i="3" s="1"/>
  <c r="AK321" i="3" s="1"/>
  <c r="AN321" i="3" s="1"/>
  <c r="AQ321" i="3" s="1"/>
  <c r="AT321" i="3" s="1"/>
  <c r="AW321" i="3" s="1"/>
  <c r="AZ321" i="3" s="1"/>
  <c r="A316" i="3"/>
  <c r="A300" i="3"/>
  <c r="A246" i="3"/>
  <c r="A240" i="3"/>
  <c r="A212" i="3"/>
  <c r="A180" i="3"/>
  <c r="A144" i="3"/>
  <c r="A90" i="3"/>
  <c r="A54" i="3"/>
  <c r="A22" i="3"/>
  <c r="X3" i="3"/>
  <c r="L23" i="3"/>
  <c r="AB23" i="3" s="1"/>
  <c r="AE23" i="3" s="1"/>
  <c r="AH23" i="3" s="1"/>
  <c r="AK23" i="3" s="1"/>
  <c r="AN23" i="3" s="1"/>
  <c r="AQ23" i="3" s="1"/>
  <c r="AT23" i="3" s="1"/>
  <c r="AW23" i="3" s="1"/>
  <c r="AZ23" i="3" s="1"/>
  <c r="A324" i="3"/>
  <c r="A292" i="3"/>
  <c r="A256" i="3"/>
  <c r="A226" i="3"/>
  <c r="A200" i="3"/>
  <c r="A157" i="3"/>
  <c r="A150" i="3"/>
  <c r="A110" i="3"/>
  <c r="A84" i="3"/>
  <c r="A30" i="3"/>
  <c r="A247" i="2"/>
  <c r="Z247" i="2" s="1"/>
  <c r="A6" i="2"/>
  <c r="Z6" i="2" s="1"/>
  <c r="A173" i="1"/>
  <c r="A137" i="1"/>
  <c r="A133" i="1"/>
  <c r="A125" i="1"/>
  <c r="A109" i="1"/>
  <c r="A85" i="1"/>
  <c r="A61" i="1"/>
  <c r="A53" i="1"/>
  <c r="A13" i="1"/>
  <c r="A9" i="1"/>
  <c r="L5" i="3"/>
  <c r="AB5" i="3" s="1"/>
  <c r="AE5" i="3" s="1"/>
  <c r="AH5" i="3" s="1"/>
  <c r="AK5" i="3" s="1"/>
  <c r="AN5" i="3" s="1"/>
  <c r="AQ5" i="3" s="1"/>
  <c r="AT5" i="3" s="1"/>
  <c r="AW5" i="3" s="1"/>
  <c r="AZ5" i="3" s="1"/>
  <c r="L61" i="3"/>
  <c r="AB61" i="3" s="1"/>
  <c r="AE61" i="3" s="1"/>
  <c r="AH61" i="3" s="1"/>
  <c r="AK61" i="3" s="1"/>
  <c r="AN61" i="3" s="1"/>
  <c r="AQ61" i="3" s="1"/>
  <c r="AT61" i="3" s="1"/>
  <c r="AW61" i="3" s="1"/>
  <c r="AZ61" i="3" s="1"/>
  <c r="L66" i="3"/>
  <c r="AB66" i="3" s="1"/>
  <c r="AE66" i="3" s="1"/>
  <c r="AH66" i="3" s="1"/>
  <c r="AK66" i="3" s="1"/>
  <c r="AN66" i="3" s="1"/>
  <c r="AQ66" i="3" s="1"/>
  <c r="AT66" i="3" s="1"/>
  <c r="AW66" i="3" s="1"/>
  <c r="AZ66" i="3" s="1"/>
  <c r="L152" i="3"/>
  <c r="AB152" i="3" s="1"/>
  <c r="AE152" i="3" s="1"/>
  <c r="AH152" i="3" s="1"/>
  <c r="AK152" i="3" s="1"/>
  <c r="AN152" i="3" s="1"/>
  <c r="AQ152" i="3" s="1"/>
  <c r="AT152" i="3" s="1"/>
  <c r="AW152" i="3" s="1"/>
  <c r="AZ152" i="3" s="1"/>
  <c r="L209" i="3"/>
  <c r="AB209" i="3" s="1"/>
  <c r="AE209" i="3" s="1"/>
  <c r="AH209" i="3" s="1"/>
  <c r="AK209" i="3" s="1"/>
  <c r="AN209" i="3" s="1"/>
  <c r="AQ209" i="3" s="1"/>
  <c r="AT209" i="3" s="1"/>
  <c r="AW209" i="3" s="1"/>
  <c r="AZ209" i="3" s="1"/>
  <c r="L282" i="3"/>
  <c r="AB282" i="3" s="1"/>
  <c r="AE282" i="3" s="1"/>
  <c r="AH282" i="3" s="1"/>
  <c r="AK282" i="3" s="1"/>
  <c r="AN282" i="3" s="1"/>
  <c r="AQ282" i="3" s="1"/>
  <c r="AT282" i="3" s="1"/>
  <c r="AW282" i="3" s="1"/>
  <c r="AZ282" i="3" s="1"/>
  <c r="L284" i="3"/>
  <c r="AB284" i="3" s="1"/>
  <c r="AE284" i="3" s="1"/>
  <c r="AH284" i="3" s="1"/>
  <c r="AK284" i="3" s="1"/>
  <c r="AN284" i="3" s="1"/>
  <c r="AQ284" i="3" s="1"/>
  <c r="AT284" i="3" s="1"/>
  <c r="AW284" i="3" s="1"/>
  <c r="AZ284" i="3" s="1"/>
  <c r="L53" i="3"/>
  <c r="AB53" i="3" s="1"/>
  <c r="AE53" i="3" s="1"/>
  <c r="AH53" i="3" s="1"/>
  <c r="AK53" i="3" s="1"/>
  <c r="AN53" i="3" s="1"/>
  <c r="AQ53" i="3" s="1"/>
  <c r="AT53" i="3" s="1"/>
  <c r="AW53" i="3" s="1"/>
  <c r="AZ53" i="3" s="1"/>
  <c r="L147" i="3"/>
  <c r="AB147" i="3" s="1"/>
  <c r="AE147" i="3" s="1"/>
  <c r="AH147" i="3" s="1"/>
  <c r="AK147" i="3" s="1"/>
  <c r="AN147" i="3" s="1"/>
  <c r="AQ147" i="3" s="1"/>
  <c r="AT147" i="3" s="1"/>
  <c r="AW147" i="3" s="1"/>
  <c r="AZ147" i="3" s="1"/>
  <c r="L248" i="3"/>
  <c r="AB248" i="3" s="1"/>
  <c r="AE248" i="3" s="1"/>
  <c r="AH248" i="3" s="1"/>
  <c r="AK248" i="3" s="1"/>
  <c r="AN248" i="3" s="1"/>
  <c r="AQ248" i="3" s="1"/>
  <c r="AT248" i="3" s="1"/>
  <c r="AW248" i="3" s="1"/>
  <c r="AZ248" i="3" s="1"/>
  <c r="L295" i="3"/>
  <c r="AB295" i="3" s="1"/>
  <c r="AE295" i="3" s="1"/>
  <c r="AH295" i="3" s="1"/>
  <c r="AK295" i="3" s="1"/>
  <c r="AN295" i="3" s="1"/>
  <c r="AQ295" i="3" s="1"/>
  <c r="AT295" i="3" s="1"/>
  <c r="AW295" i="3" s="1"/>
  <c r="AZ295" i="3" s="1"/>
  <c r="L149" i="3"/>
  <c r="AB149" i="3" s="1"/>
  <c r="AE149" i="3" s="1"/>
  <c r="AH149" i="3" s="1"/>
  <c r="AK149" i="3" s="1"/>
  <c r="AN149" i="3" s="1"/>
  <c r="AQ149" i="3" s="1"/>
  <c r="AT149" i="3" s="1"/>
  <c r="AW149" i="3" s="1"/>
  <c r="AZ149" i="3" s="1"/>
  <c r="L200" i="3"/>
  <c r="AB200" i="3" s="1"/>
  <c r="AE200" i="3" s="1"/>
  <c r="AH200" i="3" s="1"/>
  <c r="AK200" i="3" s="1"/>
  <c r="AN200" i="3" s="1"/>
  <c r="AQ200" i="3" s="1"/>
  <c r="AT200" i="3" s="1"/>
  <c r="AW200" i="3" s="1"/>
  <c r="AZ200" i="3" s="1"/>
  <c r="L199" i="3"/>
  <c r="AB199" i="3" s="1"/>
  <c r="AE199" i="3" s="1"/>
  <c r="AH199" i="3" s="1"/>
  <c r="AK199" i="3" s="1"/>
  <c r="AN199" i="3" s="1"/>
  <c r="AQ199" i="3" s="1"/>
  <c r="AT199" i="3" s="1"/>
  <c r="AW199" i="3" s="1"/>
  <c r="AZ199" i="3" s="1"/>
  <c r="L293" i="3"/>
  <c r="AB293" i="3" s="1"/>
  <c r="AE293" i="3" s="1"/>
  <c r="AH293" i="3" s="1"/>
  <c r="AK293" i="3" s="1"/>
  <c r="AN293" i="3" s="1"/>
  <c r="AQ293" i="3" s="1"/>
  <c r="AT293" i="3" s="1"/>
  <c r="AW293" i="3" s="1"/>
  <c r="AZ293" i="3" s="1"/>
  <c r="L315" i="3"/>
  <c r="AB315" i="3" s="1"/>
  <c r="AE315" i="3" s="1"/>
  <c r="AH315" i="3" s="1"/>
  <c r="AK315" i="3" s="1"/>
  <c r="AN315" i="3" s="1"/>
  <c r="AQ315" i="3" s="1"/>
  <c r="AT315" i="3" s="1"/>
  <c r="AW315" i="3" s="1"/>
  <c r="AZ315" i="3" s="1"/>
  <c r="Y325" i="3" l="1"/>
  <c r="AE164" i="3"/>
  <c r="AH164" i="3" s="1"/>
  <c r="AK164" i="3" s="1"/>
  <c r="AN164" i="3" s="1"/>
  <c r="AQ164" i="3" s="1"/>
  <c r="AT164" i="3" s="1"/>
  <c r="AW164" i="3" s="1"/>
  <c r="AZ164" i="3" s="1"/>
  <c r="N87" i="4"/>
  <c r="Q87" i="4"/>
  <c r="U87" i="4"/>
  <c r="V87" i="4"/>
  <c r="X87" i="4"/>
  <c r="Y87" i="4" s="1"/>
  <c r="S87" i="4"/>
  <c r="W87" i="4"/>
  <c r="P87" i="4"/>
  <c r="M87" i="4"/>
  <c r="O87" i="4"/>
  <c r="T87" i="4"/>
  <c r="Y88" i="2"/>
  <c r="R87" i="4"/>
  <c r="P325" i="4"/>
  <c r="R325" i="4"/>
  <c r="O325" i="4"/>
  <c r="P52" i="4"/>
  <c r="P256" i="4"/>
  <c r="V86" i="4"/>
  <c r="N86" i="4"/>
  <c r="S290" i="4"/>
  <c r="Y291" i="2"/>
  <c r="U290" i="4"/>
  <c r="O290" i="4"/>
  <c r="X290" i="4"/>
  <c r="Y290" i="4" s="1"/>
  <c r="R164" i="4"/>
  <c r="T164" i="4"/>
  <c r="Q164" i="4"/>
  <c r="V164" i="4"/>
  <c r="M164" i="4"/>
  <c r="W164" i="4"/>
  <c r="Y165" i="2"/>
  <c r="P164" i="4"/>
  <c r="Y235" i="2"/>
  <c r="N136" i="4"/>
  <c r="S325" i="4"/>
  <c r="U164" i="4"/>
  <c r="P67" i="4"/>
  <c r="N325" i="4"/>
  <c r="Q290" i="4"/>
  <c r="X325" i="4"/>
  <c r="Y325" i="4" s="1"/>
  <c r="X83" i="4"/>
  <c r="Y83" i="4" s="1"/>
  <c r="R200" i="4"/>
  <c r="T200" i="4"/>
  <c r="U200" i="4"/>
  <c r="Q256" i="4"/>
  <c r="V83" i="4"/>
  <c r="R83" i="4"/>
  <c r="S83" i="4"/>
  <c r="U256" i="4"/>
  <c r="S256" i="4"/>
  <c r="M86" i="4"/>
  <c r="Y87" i="2"/>
  <c r="S8" i="4"/>
  <c r="P8" i="4"/>
  <c r="S206" i="4"/>
  <c r="Y207" i="2"/>
  <c r="N206" i="4"/>
  <c r="P206" i="4"/>
  <c r="W206" i="4"/>
  <c r="R206" i="4"/>
  <c r="Q206" i="4"/>
  <c r="U206" i="4"/>
  <c r="O92" i="4"/>
  <c r="U92" i="4"/>
  <c r="X92" i="4"/>
  <c r="Y92" i="4" s="1"/>
  <c r="R92" i="4"/>
  <c r="P92" i="4"/>
  <c r="N92" i="4"/>
  <c r="S92" i="4"/>
  <c r="Q92" i="4"/>
  <c r="Y93" i="2"/>
  <c r="W92" i="4"/>
  <c r="V92" i="4"/>
  <c r="T92" i="4"/>
  <c r="M92" i="4"/>
  <c r="R4" i="4"/>
  <c r="S4" i="4"/>
  <c r="U4" i="4"/>
  <c r="N146" i="4"/>
  <c r="R146" i="4"/>
  <c r="M146" i="4"/>
  <c r="S146" i="4"/>
  <c r="X146" i="4"/>
  <c r="Y146" i="4" s="1"/>
  <c r="W146" i="4"/>
  <c r="O146" i="4"/>
  <c r="V146" i="4"/>
  <c r="P146" i="4"/>
  <c r="Q146" i="4"/>
  <c r="O59" i="4"/>
  <c r="Y60" i="2"/>
  <c r="P279" i="4"/>
  <c r="N279" i="4"/>
  <c r="S279" i="4"/>
  <c r="Y280" i="2"/>
  <c r="X279" i="4"/>
  <c r="Y279" i="4" s="1"/>
  <c r="R279" i="4"/>
  <c r="M279" i="4"/>
  <c r="U279" i="4"/>
  <c r="O279" i="4"/>
  <c r="R158" i="4"/>
  <c r="P158" i="4"/>
  <c r="L327" i="2"/>
  <c r="W136" i="4"/>
  <c r="U136" i="4"/>
  <c r="V136" i="4"/>
  <c r="O136" i="4"/>
  <c r="T136" i="4"/>
  <c r="S136" i="4"/>
  <c r="M136" i="4"/>
  <c r="Q136" i="4"/>
  <c r="X52" i="4"/>
  <c r="Y52" i="4" s="1"/>
  <c r="Y53" i="2"/>
  <c r="O52" i="4"/>
  <c r="U52" i="4"/>
  <c r="W52" i="4"/>
  <c r="T52" i="4"/>
  <c r="O320" i="4"/>
  <c r="Y321" i="2"/>
  <c r="T320" i="4"/>
  <c r="M320" i="4"/>
  <c r="W320" i="4"/>
  <c r="X320" i="4"/>
  <c r="Y320" i="4" s="1"/>
  <c r="M67" i="4"/>
  <c r="O67" i="4"/>
  <c r="V325" i="4"/>
  <c r="U67" i="4"/>
  <c r="X67" i="4"/>
  <c r="Y67" i="4" s="1"/>
  <c r="T67" i="4"/>
  <c r="M325" i="4"/>
  <c r="Q325" i="4"/>
  <c r="Q320" i="4"/>
  <c r="U320" i="4"/>
  <c r="O86" i="4"/>
  <c r="N256" i="4"/>
  <c r="T256" i="4"/>
  <c r="W86" i="4"/>
  <c r="T234" i="4"/>
  <c r="O234" i="4"/>
  <c r="M234" i="4"/>
  <c r="X234" i="4"/>
  <c r="Y234" i="4" s="1"/>
  <c r="V234" i="4"/>
  <c r="S107" i="4"/>
  <c r="R107" i="4"/>
  <c r="W107" i="4"/>
  <c r="N107" i="4"/>
  <c r="Y108" i="2"/>
  <c r="P107" i="4"/>
  <c r="R8" i="4"/>
  <c r="Y9" i="2"/>
  <c r="X53" i="4"/>
  <c r="Y53" i="4" s="1"/>
  <c r="N53" i="4"/>
  <c r="V53" i="4"/>
  <c r="R53" i="4"/>
  <c r="Y54" i="2"/>
  <c r="M53" i="4"/>
  <c r="S53" i="4"/>
  <c r="Q53" i="4"/>
  <c r="P53" i="4"/>
  <c r="U53" i="4"/>
  <c r="O53" i="4"/>
  <c r="T53" i="4"/>
  <c r="W53" i="4"/>
  <c r="P234" i="4"/>
  <c r="U234" i="4"/>
  <c r="V67" i="4"/>
  <c r="R136" i="4"/>
  <c r="U325" i="4"/>
  <c r="R320" i="4"/>
  <c r="X164" i="4"/>
  <c r="Y164" i="4" s="1"/>
  <c r="X136" i="4"/>
  <c r="Y136" i="4" s="1"/>
  <c r="S67" i="4"/>
  <c r="Q67" i="4"/>
  <c r="U107" i="4"/>
  <c r="S52" i="4"/>
  <c r="P320" i="4"/>
  <c r="P290" i="4"/>
  <c r="Q107" i="4"/>
  <c r="V52" i="4"/>
  <c r="Y326" i="2"/>
  <c r="P200" i="4"/>
  <c r="O200" i="4"/>
  <c r="N200" i="4"/>
  <c r="M83" i="4"/>
  <c r="W83" i="4"/>
  <c r="N83" i="4"/>
  <c r="V256" i="4"/>
  <c r="X256" i="4"/>
  <c r="Y256" i="4" s="1"/>
  <c r="Y257" i="2"/>
  <c r="P86" i="4"/>
  <c r="R86" i="4"/>
  <c r="Q86" i="4"/>
  <c r="U8" i="4"/>
  <c r="M8" i="4"/>
  <c r="T61" i="4"/>
  <c r="V61" i="4"/>
  <c r="U61" i="4"/>
  <c r="M61" i="4"/>
  <c r="Q61" i="4"/>
  <c r="X283" i="4"/>
  <c r="Y283" i="4" s="1"/>
  <c r="R283" i="4"/>
  <c r="W283" i="4"/>
  <c r="M283" i="4"/>
  <c r="V283" i="4"/>
  <c r="P283" i="4"/>
  <c r="Y284" i="2"/>
  <c r="T283" i="4"/>
  <c r="S283" i="4"/>
  <c r="Q283" i="4"/>
  <c r="U283" i="4"/>
  <c r="O125" i="4"/>
  <c r="R125" i="4"/>
  <c r="W125" i="4"/>
  <c r="P125" i="4"/>
  <c r="Q125" i="4"/>
  <c r="X125" i="4"/>
  <c r="Y125" i="4" s="1"/>
  <c r="X236" i="4"/>
  <c r="Y236" i="4" s="1"/>
  <c r="S236" i="4"/>
  <c r="U236" i="4"/>
  <c r="T236" i="4"/>
  <c r="O236" i="4"/>
  <c r="M236" i="4"/>
  <c r="Y237" i="2"/>
  <c r="V236" i="4"/>
  <c r="Q236" i="4"/>
  <c r="W236" i="4"/>
  <c r="P236" i="4"/>
  <c r="N236" i="4"/>
  <c r="R236" i="4"/>
  <c r="P71" i="4"/>
  <c r="O71" i="4"/>
  <c r="Q71" i="4"/>
  <c r="N71" i="4"/>
  <c r="X71" i="4"/>
  <c r="Y71" i="4" s="1"/>
  <c r="U71" i="4"/>
  <c r="M71" i="4"/>
  <c r="S71" i="4"/>
  <c r="W71" i="4"/>
  <c r="AE161" i="3"/>
  <c r="AH161" i="3" s="1"/>
  <c r="AK161" i="3" s="1"/>
  <c r="AN161" i="3" s="1"/>
  <c r="AQ161" i="3" s="1"/>
  <c r="AT161" i="3" s="1"/>
  <c r="AW161" i="3" s="1"/>
  <c r="AZ161" i="3" s="1"/>
  <c r="AE45" i="3"/>
  <c r="AH45" i="3" s="1"/>
  <c r="AK45" i="3" s="1"/>
  <c r="AN45" i="3" s="1"/>
  <c r="AQ45" i="3" s="1"/>
  <c r="AT45" i="3" s="1"/>
  <c r="AW45" i="3" s="1"/>
  <c r="AZ45" i="3" s="1"/>
  <c r="AE260" i="3"/>
  <c r="AH260" i="3" s="1"/>
  <c r="AK260" i="3" s="1"/>
  <c r="AN260" i="3" s="1"/>
  <c r="AQ260" i="3" s="1"/>
  <c r="AT260" i="3" s="1"/>
  <c r="AW260" i="3" s="1"/>
  <c r="AZ260" i="3" s="1"/>
  <c r="AE49" i="3"/>
  <c r="AH49" i="3" s="1"/>
  <c r="AK49" i="3" s="1"/>
  <c r="AN49" i="3" s="1"/>
  <c r="AQ49" i="3" s="1"/>
  <c r="AT49" i="3" s="1"/>
  <c r="AW49" i="3" s="1"/>
  <c r="AZ49" i="3" s="1"/>
  <c r="AE286" i="3"/>
  <c r="AH286" i="3" s="1"/>
  <c r="AK286" i="3" s="1"/>
  <c r="AN286" i="3" s="1"/>
  <c r="AQ286" i="3" s="1"/>
  <c r="AT286" i="3" s="1"/>
  <c r="AW286" i="3" s="1"/>
  <c r="AZ286" i="3" s="1"/>
  <c r="AE38" i="3"/>
  <c r="AH38" i="3" s="1"/>
  <c r="AK38" i="3" s="1"/>
  <c r="AN38" i="3" s="1"/>
  <c r="AQ38" i="3" s="1"/>
  <c r="AT38" i="3" s="1"/>
  <c r="AW38" i="3" s="1"/>
  <c r="AZ38" i="3" s="1"/>
  <c r="AE274" i="3"/>
  <c r="AH274" i="3" s="1"/>
  <c r="AK274" i="3" s="1"/>
  <c r="AN274" i="3" s="1"/>
  <c r="AQ274" i="3" s="1"/>
  <c r="AT274" i="3" s="1"/>
  <c r="AW274" i="3" s="1"/>
  <c r="AZ274" i="3" s="1"/>
  <c r="AE195" i="3"/>
  <c r="AH195" i="3" s="1"/>
  <c r="AK195" i="3" s="1"/>
  <c r="AN195" i="3" s="1"/>
  <c r="AQ195" i="3" s="1"/>
  <c r="AT195" i="3" s="1"/>
  <c r="AW195" i="3" s="1"/>
  <c r="AZ195" i="3" s="1"/>
  <c r="AE230" i="3"/>
  <c r="AH230" i="3" s="1"/>
  <c r="AK230" i="3" s="1"/>
  <c r="AN230" i="3" s="1"/>
  <c r="AQ230" i="3" s="1"/>
  <c r="AT230" i="3" s="1"/>
  <c r="AW230" i="3" s="1"/>
  <c r="AZ230" i="3" s="1"/>
  <c r="AE300" i="3"/>
  <c r="AH300" i="3" s="1"/>
  <c r="AK300" i="3" s="1"/>
  <c r="AN300" i="3" s="1"/>
  <c r="AQ300" i="3" s="1"/>
  <c r="AT300" i="3" s="1"/>
  <c r="AW300" i="3" s="1"/>
  <c r="AZ300" i="3" s="1"/>
  <c r="AE169" i="3"/>
  <c r="AH169" i="3" s="1"/>
  <c r="AK169" i="3" s="1"/>
  <c r="AN169" i="3" s="1"/>
  <c r="AQ169" i="3" s="1"/>
  <c r="AT169" i="3" s="1"/>
  <c r="AW169" i="3" s="1"/>
  <c r="AZ169" i="3" s="1"/>
  <c r="AE16" i="3"/>
  <c r="AH16" i="3" s="1"/>
  <c r="AK16" i="3" s="1"/>
  <c r="AN16" i="3" s="1"/>
  <c r="AQ16" i="3" s="1"/>
  <c r="AT16" i="3" s="1"/>
  <c r="AW16" i="3" s="1"/>
  <c r="AZ16" i="3" s="1"/>
  <c r="AE132" i="3"/>
  <c r="AH132" i="3" s="1"/>
  <c r="AK132" i="3" s="1"/>
  <c r="AN132" i="3" s="1"/>
  <c r="AQ132" i="3" s="1"/>
  <c r="AT132" i="3" s="1"/>
  <c r="AW132" i="3" s="1"/>
  <c r="AZ132" i="3" s="1"/>
  <c r="AE153" i="3"/>
  <c r="AH153" i="3" s="1"/>
  <c r="AK153" i="3" s="1"/>
  <c r="AN153" i="3" s="1"/>
  <c r="AQ153" i="3" s="1"/>
  <c r="AT153" i="3" s="1"/>
  <c r="AW153" i="3" s="1"/>
  <c r="AZ153" i="3" s="1"/>
  <c r="AE181" i="3"/>
  <c r="AH181" i="3" s="1"/>
  <c r="AK181" i="3" s="1"/>
  <c r="AN181" i="3" s="1"/>
  <c r="AQ181" i="3" s="1"/>
  <c r="AT181" i="3" s="1"/>
  <c r="AW181" i="3" s="1"/>
  <c r="AZ181" i="3" s="1"/>
  <c r="AE232" i="3"/>
  <c r="AH232" i="3" s="1"/>
  <c r="AK232" i="3" s="1"/>
  <c r="AN232" i="3" s="1"/>
  <c r="AQ232" i="3" s="1"/>
  <c r="AT232" i="3" s="1"/>
  <c r="AW232" i="3" s="1"/>
  <c r="AZ232" i="3" s="1"/>
  <c r="AE47" i="3"/>
  <c r="AH47" i="3" s="1"/>
  <c r="AK47" i="3" s="1"/>
  <c r="AN47" i="3" s="1"/>
  <c r="AQ47" i="3" s="1"/>
  <c r="AT47" i="3" s="1"/>
  <c r="AW47" i="3" s="1"/>
  <c r="AZ47" i="3" s="1"/>
  <c r="AE101" i="3"/>
  <c r="AH101" i="3" s="1"/>
  <c r="AK101" i="3" s="1"/>
  <c r="AN101" i="3" s="1"/>
  <c r="AQ101" i="3" s="1"/>
  <c r="AT101" i="3" s="1"/>
  <c r="AW101" i="3" s="1"/>
  <c r="AZ101" i="3" s="1"/>
  <c r="N99" i="4"/>
  <c r="M99" i="4"/>
  <c r="X99" i="4"/>
  <c r="Y99" i="4" s="1"/>
  <c r="Y100" i="2"/>
  <c r="P99" i="4"/>
  <c r="W99" i="4"/>
  <c r="Q99" i="4"/>
  <c r="R99" i="4"/>
  <c r="U99" i="4"/>
  <c r="O99" i="4"/>
  <c r="T99" i="4"/>
  <c r="V99" i="4"/>
  <c r="S99" i="4"/>
  <c r="T285" i="4"/>
  <c r="Q285" i="4"/>
  <c r="V285" i="4"/>
  <c r="O285" i="4"/>
  <c r="X285" i="4"/>
  <c r="Y285" i="4" s="1"/>
  <c r="U285" i="4"/>
  <c r="S285" i="4"/>
  <c r="P285" i="4"/>
  <c r="R285" i="4"/>
  <c r="W285" i="4"/>
  <c r="Y286" i="2"/>
  <c r="M285" i="4"/>
  <c r="N285" i="4"/>
  <c r="Y4" i="4"/>
  <c r="T307" i="4"/>
  <c r="Q307" i="4"/>
  <c r="N307" i="4"/>
  <c r="W307" i="4"/>
  <c r="Y308" i="2"/>
  <c r="S307" i="4"/>
  <c r="O307" i="4"/>
  <c r="U307" i="4"/>
  <c r="P307" i="4"/>
  <c r="R307" i="4"/>
  <c r="X307" i="4"/>
  <c r="Y307" i="4" s="1"/>
  <c r="V307" i="4"/>
  <c r="M307" i="4"/>
  <c r="R148" i="4"/>
  <c r="M148" i="4"/>
  <c r="Q148" i="4"/>
  <c r="Y149" i="2"/>
  <c r="V148" i="4"/>
  <c r="U148" i="4"/>
  <c r="X148" i="4"/>
  <c r="Y148" i="4" s="1"/>
  <c r="T148" i="4"/>
  <c r="S148" i="4"/>
  <c r="O148" i="4"/>
  <c r="N148" i="4"/>
  <c r="W148" i="4"/>
  <c r="P148" i="4"/>
  <c r="S112" i="4"/>
  <c r="O112" i="4"/>
  <c r="V112" i="4"/>
  <c r="Y113" i="2"/>
  <c r="M112" i="4"/>
  <c r="R112" i="4"/>
  <c r="N112" i="4"/>
  <c r="X112" i="4"/>
  <c r="Y112" i="4" s="1"/>
  <c r="U112" i="4"/>
  <c r="P112" i="4"/>
  <c r="Q112" i="4"/>
  <c r="T112" i="4"/>
  <c r="W112" i="4"/>
  <c r="V157" i="4"/>
  <c r="P157" i="4"/>
  <c r="Q157" i="4"/>
  <c r="R157" i="4"/>
  <c r="T157" i="4"/>
  <c r="Y158" i="2"/>
  <c r="O157" i="4"/>
  <c r="X157" i="4"/>
  <c r="Y157" i="4" s="1"/>
  <c r="M157" i="4"/>
  <c r="S157" i="4"/>
  <c r="N157" i="4"/>
  <c r="W157" i="4"/>
  <c r="U157" i="4"/>
  <c r="P62" i="4"/>
  <c r="N62" i="4"/>
  <c r="M62" i="4"/>
  <c r="R62" i="4"/>
  <c r="T62" i="4"/>
  <c r="S62" i="4"/>
  <c r="W62" i="4"/>
  <c r="Y63" i="2"/>
  <c r="X62" i="4"/>
  <c r="Y62" i="4" s="1"/>
  <c r="O62" i="4"/>
  <c r="U62" i="4"/>
  <c r="Q62" i="4"/>
  <c r="V62" i="4"/>
  <c r="Y327" i="2" l="1"/>
  <c r="W326" i="4"/>
  <c r="Q326" i="4"/>
  <c r="R326" i="4"/>
  <c r="P326" i="4"/>
  <c r="O326" i="4"/>
  <c r="S326" i="4"/>
  <c r="N326" i="4"/>
  <c r="M326" i="4"/>
  <c r="V326" i="4"/>
  <c r="T326" i="4"/>
  <c r="U326" i="4"/>
  <c r="X326" i="4"/>
  <c r="Y326" i="4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Лапшин С.Н.</author>
    <author>Svetlana</author>
    <author>Admin</author>
    <author>Владимир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D130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3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3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3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F181" authorId="4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D18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3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P27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3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3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3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P29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0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<sst xmlns="http://schemas.openxmlformats.org/spreadsheetml/2006/main" count="4451" uniqueCount="754">
  <si>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</si>
  <si>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</si>
  <si>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</si>
  <si>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</si>
  <si>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</si>
  <si>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</si>
  <si>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</si>
  <si>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</si>
  <si>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</si>
  <si>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</si>
  <si>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</si>
  <si>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</si>
  <si>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</si>
  <si>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</si>
  <si>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</si>
  <si>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</si>
  <si>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</si>
  <si>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</si>
  <si>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</si>
  <si>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</si>
  <si>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</si>
  <si>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</si>
  <si>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</si>
  <si>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</si>
  <si>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</si>
  <si>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</si>
  <si>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</si>
  <si>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</si>
  <si>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</si>
  <si>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</si>
  <si>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</si>
  <si>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</si>
  <si>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</si>
  <si>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</si>
  <si>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</si>
  <si>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</si>
  <si>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</si>
  <si>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</si>
  <si>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</si>
  <si>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</si>
  <si>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</si>
  <si>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</si>
  <si>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</si>
  <si>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</si>
  <si>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</si>
  <si>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</si>
  <si>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</si>
  <si>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</si>
  <si>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</si>
  <si>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</si>
  <si>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</si>
  <si>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</si>
  <si>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</si>
  <si>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</si>
  <si>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</si>
  <si>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</si>
  <si>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</si>
  <si>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</si>
  <si>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</si>
  <si>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</si>
  <si>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</si>
  <si>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</si>
  <si>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</si>
  <si>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</si>
  <si>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</si>
  <si>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</si>
  <si>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</si>
  <si>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</si>
  <si>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</si>
  <si>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</si>
  <si>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</si>
  <si>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</si>
  <si>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</si>
  <si>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</si>
  <si>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</si>
  <si>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</si>
  <si>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</si>
  <si>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</si>
  <si>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</si>
  <si>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</si>
  <si>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</si>
  <si>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</si>
  <si>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</si>
  <si>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</si>
  <si>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</si>
  <si>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</si>
  <si>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</si>
  <si>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</si>
  <si>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</si>
  <si>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</si>
  <si>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</si>
  <si>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</si>
  <si>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</si>
  <si>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</si>
  <si>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</si>
  <si>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</si>
  <si>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</si>
  <si>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</si>
  <si>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</si>
  <si>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</si>
  <si>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</si>
  <si>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</si>
  <si>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</si>
  <si>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</si>
  <si>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</si>
  <si>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</si>
  <si>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</si>
  <si>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</si>
  <si>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</si>
  <si>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</si>
  <si>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</si>
  <si>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</si>
  <si>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</si>
  <si>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</si>
  <si>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</si>
  <si>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</si>
  <si>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</si>
  <si>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</si>
  <si>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</si>
  <si>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</si>
  <si>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</si>
  <si>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</si>
  <si>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</si>
  <si>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</si>
  <si>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</si>
  <si>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</si>
  <si>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</si>
  <si>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</si>
  <si>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</si>
  <si>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</si>
  <si>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</si>
  <si>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</si>
  <si>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</si>
  <si>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</si>
  <si>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</si>
  <si>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</si>
  <si>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</si>
  <si>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</si>
  <si>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</si>
  <si>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</si>
  <si>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</si>
  <si>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</si>
  <si>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</si>
  <si>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</si>
  <si>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</si>
  <si>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</si>
  <si>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</si>
  <si>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</si>
  <si>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</si>
  <si>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</si>
  <si>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</si>
  <si>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</si>
  <si>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</si>
  <si>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</si>
  <si>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</si>
  <si>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</si>
  <si>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</si>
  <si>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</si>
  <si>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</si>
  <si>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</si>
  <si>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</si>
  <si>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</si>
  <si>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</si>
  <si>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</si>
  <si>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</si>
  <si>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</si>
  <si>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</si>
  <si>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</si>
  <si>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</si>
  <si>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</si>
  <si>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</si>
  <si>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</si>
  <si>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</si>
  <si>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</si>
  <si>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</si>
  <si>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</si>
  <si>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</si>
  <si>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</si>
  <si>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</si>
  <si>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</si>
  <si>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</si>
  <si>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</si>
  <si>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</si>
  <si>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</si>
  <si>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</si>
  <si>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</si>
  <si>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</si>
  <si>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</si>
  <si>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</si>
  <si>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</si>
  <si>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</si>
  <si>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</si>
  <si>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</si>
  <si>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</si>
  <si>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</si>
  <si>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</si>
  <si>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</si>
  <si>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</si>
  <si>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</si>
  <si>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</si>
  <si>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</si>
  <si>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</si>
  <si>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</si>
  <si>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</si>
  <si>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</si>
  <si>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</si>
  <si>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</si>
  <si>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</si>
  <si>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</si>
  <si>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</si>
  <si>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</si>
  <si>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</si>
  <si>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</si>
  <si>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</si>
  <si>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</si>
  <si>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</si>
  <si>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</si>
  <si>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</si>
  <si>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</si>
  <si>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</si>
  <si>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</si>
  <si>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</si>
  <si>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</si>
  <si>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</si>
  <si>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</si>
  <si>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</si>
  <si>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</si>
  <si>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</si>
  <si>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</si>
  <si>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</si>
  <si>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</si>
  <si>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</si>
  <si>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</si>
  <si>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</si>
  <si>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</si>
  <si>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</si>
  <si>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</si>
  <si>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</si>
  <si>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</si>
  <si>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</si>
  <si>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</si>
  <si>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</si>
  <si>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</si>
  <si>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</si>
  <si>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</si>
  <si>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</si>
  <si>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</si>
  <si>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</si>
  <si>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</si>
  <si>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</si>
  <si>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</si>
  <si>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</si>
  <si>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</si>
  <si>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</si>
  <si>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</si>
  <si>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</si>
  <si>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</si>
  <si>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</si>
  <si>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</si>
  <si>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</si>
  <si>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</si>
  <si>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</si>
  <si>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</si>
  <si>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</si>
  <si>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</si>
  <si>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</si>
  <si>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</si>
  <si>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</si>
  <si>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</si>
  <si>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</si>
  <si>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</si>
  <si>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</si>
  <si>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</si>
  <si>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</si>
  <si>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</si>
  <si>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</si>
  <si>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</si>
  <si>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</si>
  <si>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</si>
  <si>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</si>
  <si>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</si>
  <si>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</si>
  <si>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</si>
  <si>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</si>
  <si>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</si>
  <si>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</si>
  <si>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</si>
  <si>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</si>
  <si>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</si>
  <si>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</si>
  <si>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</si>
  <si>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</si>
  <si>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</si>
  <si>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</si>
  <si>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</si>
  <si>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</si>
  <si>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</si>
  <si>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</si>
  <si>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</si>
  <si>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</si>
  <si>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</si>
  <si>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</si>
  <si>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</si>
  <si>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</si>
  <si>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</si>
  <si>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</si>
  <si>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</si>
  <si>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</si>
  <si>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</si>
  <si>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</si>
  <si>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</si>
  <si>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</si>
  <si>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</si>
  <si>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</si>
  <si>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</si>
  <si>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</si>
  <si>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</si>
  <si>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</si>
  <si>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</si>
  <si>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</si>
  <si>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</si>
  <si>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</si>
  <si>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</si>
  <si>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</si>
  <si>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</si>
  <si>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</si>
  <si>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</si>
  <si>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</si>
  <si>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</si>
  <si>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</si>
  <si>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</si>
  <si>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</si>
  <si>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</si>
  <si>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</si>
  <si>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</si>
  <si>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</si>
  <si>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</si>
  <si>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</si>
  <si>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</si>
  <si>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</si>
  <si>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</si>
  <si>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</si>
  <si>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</si>
  <si>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</si>
  <si>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</si>
  <si>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</si>
  <si>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</si>
  <si>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</si>
  <si>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</si>
  <si>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</si>
  <si>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</si>
  <si>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</si>
  <si>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</si>
  <si>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</si>
  <si>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</si>
  <si>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</si>
  <si>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</si>
  <si>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</si>
  <si>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</si>
  <si>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</si>
  <si>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</si>
  <si>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</si>
  <si>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</si>
  <si>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</si>
  <si>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</si>
  <si>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</si>
  <si>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</si>
  <si>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</si>
  <si>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</si>
  <si>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</si>
  <si>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</si>
  <si>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</si>
  <si>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</si>
  <si>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</si>
  <si>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</si>
  <si>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</si>
  <si>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</si>
  <si>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</si>
  <si>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</si>
  <si>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</si>
  <si>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</si>
  <si>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</si>
  <si>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</si>
  <si>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</si>
  <si>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</si>
  <si>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</si>
  <si>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</si>
  <si>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</si>
  <si>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</si>
  <si>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</si>
  <si>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</si>
  <si>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</si>
  <si>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</si>
  <si>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</si>
  <si>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</si>
  <si>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</si>
  <si>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</si>
  <si>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</si>
  <si>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</si>
  <si>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</si>
  <si>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</si>
  <si>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</si>
  <si>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</si>
  <si>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</si>
  <si>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</si>
  <si>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</si>
  <si>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</si>
  <si>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</si>
  <si>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</si>
  <si>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</si>
  <si>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</si>
  <si>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</si>
  <si>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</si>
  <si>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</si>
  <si>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</si>
  <si>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</si>
  <si>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</si>
  <si>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</si>
  <si>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</si>
  <si>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</si>
  <si>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</si>
  <si>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</si>
  <si>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</si>
  <si>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</si>
  <si>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</si>
  <si>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</si>
  <si>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</si>
  <si>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</si>
  <si>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</si>
  <si>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</si>
  <si>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</si>
  <si>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</si>
  <si>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</si>
  <si>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</si>
  <si>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</si>
  <si>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</si>
  <si>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</si>
  <si>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</si>
  <si>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</si>
  <si>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</si>
  <si>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</si>
  <si>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</si>
  <si>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</si>
  <si>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</si>
  <si>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</si>
  <si>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</si>
  <si>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</si>
  <si>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</si>
  <si>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</si>
  <si>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</si>
  <si>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</si>
  <si>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</si>
  <si>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</si>
  <si>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</si>
  <si>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</si>
  <si>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</si>
  <si>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</si>
  <si>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</si>
  <si>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</si>
  <si>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</si>
  <si>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</si>
  <si>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</si>
  <si>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</si>
  <si>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</si>
  <si>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</si>
  <si>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</si>
  <si>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</si>
  <si>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</si>
  <si>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</si>
  <si>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</si>
  <si>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</si>
  <si>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</si>
  <si>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</si>
  <si>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</si>
  <si>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</si>
  <si>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</si>
  <si>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</si>
  <si>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</si>
  <si>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</si>
  <si>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</si>
  <si>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</si>
  <si>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</si>
  <si>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</si>
  <si>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</si>
  <si>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</si>
  <si>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</si>
  <si>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</si>
  <si>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</si>
  <si>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</si>
  <si>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</si>
  <si>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</si>
  <si>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</si>
  <si>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</si>
  <si>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</si>
  <si>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</si>
  <si>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</si>
  <si>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</si>
  <si>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</si>
  <si>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</si>
  <si>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</si>
  <si>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</si>
  <si>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</si>
  <si>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</si>
  <si>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</si>
  <si>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</si>
  <si>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</si>
  <si>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</si>
  <si>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</si>
  <si>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</si>
  <si>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</si>
  <si>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</si>
  <si>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</si>
  <si>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</si>
  <si>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</si>
  <si>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</si>
  <si>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</si>
  <si>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</si>
  <si>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</si>
  <si>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</si>
  <si>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</si>
  <si>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</si>
  <si>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</si>
  <si>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</si>
  <si>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</si>
  <si>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</si>
  <si>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</si>
  <si>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</si>
  <si>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</si>
  <si>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</si>
  <si>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</si>
  <si>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</si>
  <si>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</si>
  <si>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</si>
  <si>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</si>
  <si>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</si>
  <si>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</si>
  <si>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</si>
  <si>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</si>
  <si>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</si>
  <si>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</si>
  <si>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</si>
  <si>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</si>
  <si>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</si>
  <si>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</si>
  <si>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</si>
  <si>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</si>
  <si>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</si>
  <si>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</si>
  <si>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</si>
  <si>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</si>
  <si>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</si>
  <si>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</si>
  <si>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</si>
  <si>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</si>
  <si>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</si>
  <si>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</si>
  <si>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</si>
  <si>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</si>
  <si>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</si>
  <si>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</si>
  <si>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</si>
  <si>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</si>
  <si>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</si>
  <si>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</si>
  <si>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</si>
  <si>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</si>
  <si>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</si>
  <si>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</si>
  <si>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</si>
  <si>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</si>
  <si>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</si>
  <si>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</si>
  <si>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</si>
  <si>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</si>
  <si>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</si>
  <si>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</si>
  <si>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</si>
  <si>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</si>
  <si>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</si>
  <si>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</si>
  <si>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</si>
  <si>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</si>
  <si>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</si>
  <si>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</si>
  <si>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</si>
  <si>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</si>
  <si>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</si>
  <si>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</si>
  <si>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</si>
  <si>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</si>
  <si>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</si>
  <si>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</si>
  <si>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</si>
  <si>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</si>
  <si>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</si>
  <si>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</si>
  <si>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</si>
  <si>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</si>
  <si>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</si>
  <si>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</si>
  <si>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</si>
  <si>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</si>
  <si>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</si>
  <si>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</si>
  <si>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</si>
  <si>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</si>
  <si>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</si>
  <si>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</si>
  <si>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</si>
  <si>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</si>
  <si>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</si>
  <si>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</si>
  <si>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</si>
  <si>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</si>
  <si>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</si>
  <si>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</si>
  <si>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</si>
  <si>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</si>
  <si>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</si>
  <si>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</si>
  <si>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</si>
  <si>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</si>
  <si>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</si>
  <si>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</si>
  <si>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</si>
  <si>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</si>
  <si>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</si>
  <si>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</si>
  <si>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</si>
  <si>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</si>
  <si>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</si>
  <si>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</si>
  <si>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</si>
  <si>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</si>
  <si>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</si>
  <si>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</si>
  <si>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</si>
  <si>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</si>
  <si>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</si>
  <si>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</si>
  <si>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</si>
  <si>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</si>
  <si>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</si>
  <si>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</si>
  <si>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</si>
  <si>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</si>
  <si>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</si>
  <si>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</si>
  <si>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</si>
  <si>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</si>
  <si>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</si>
  <si>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</si>
  <si>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</si>
  <si>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</si>
  <si>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</si>
  <si>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</si>
  <si>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</si>
  <si>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</si>
  <si>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</si>
  <si>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</si>
  <si>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</si>
  <si>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</si>
  <si>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</si>
  <si>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</si>
  <si>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</si>
  <si>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</si>
  <si>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</si>
  <si>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</si>
  <si>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</si>
  <si>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</si>
  <si>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</si>
  <si>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</si>
  <si>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</si>
  <si>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</si>
  <si>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</si>
  <si>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</si>
  <si>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</si>
  <si>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</si>
  <si>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</si>
  <si>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</si>
  <si>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</si>
  <si>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</si>
  <si>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</si>
  <si>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</si>
  <si>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</si>
  <si>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</si>
  <si>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</si>
  <si>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</si>
  <si>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</si>
  <si>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</si>
  <si>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</si>
  <si>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</si>
  <si>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</si>
  <si>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</si>
  <si>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</si>
  <si>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</si>
  <si>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</si>
  <si>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</si>
  <si>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</si>
  <si>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</si>
  <si>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</si>
  <si>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</si>
  <si>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</si>
  <si>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</si>
  <si>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</si>
  <si>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</si>
  <si>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</si>
  <si>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</si>
  <si>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</si>
  <si>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</si>
  <si>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</si>
  <si>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</si>
  <si>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</si>
  <si>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</si>
  <si>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</si>
  <si>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</si>
  <si>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</si>
  <si>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</si>
  <si>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</si>
  <si>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</si>
  <si>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</si>
  <si>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</si>
  <si>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</si>
  <si>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</si>
  <si>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</si>
  <si>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</si>
  <si>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</si>
  <si>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</si>
  <si>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</si>
  <si>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</si>
  <si>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</si>
  <si>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</si>
  <si>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</si>
  <si>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</si>
  <si>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</si>
  <si>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</si>
  <si>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</si>
  <si>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</si>
  <si>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Устинов Федор Валентинович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</si>
  <si>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</si>
  <si>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</si>
  <si>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</si>
  <si>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</si>
  <si>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</si>
  <si>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</si>
  <si>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Севрюгина Ольга Викторовна(Плесковский А.В.)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</si>
  <si>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</si>
  <si>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</si>
  <si>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</si>
  <si>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</si>
  <si>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</si>
  <si>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</si>
  <si>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Емельянова Екатерина</t>
  </si>
  <si>
    <t>1/2Катушкин Роман Юрьевич//1/2Валеев Артур Рашидович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</si>
</sst>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145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22" fillId="4" borderId="1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112">
      <pivotArea outline="0" collapsedLevelsAreSubtotals="1" fieldPosition="0"/>
    </format>
    <format dxfId="111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110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109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108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107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06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10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9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8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132">
  <autoFilter ref="A3:D18"/>
  <tableColumns count="4">
    <tableColumn id="1" name="номер участка" dataDxfId="131" totalsRowDxfId="130"/>
    <tableColumn id="2" name="ID" dataDxfId="129" totalsRowDxfId="128"/>
    <tableColumn id="3" name="Ф.И.О."/>
    <tableColumn id="4" name="Сумма по полю 01.08.2016" totalsRowFunction="custom" dataDxfId="127" totalsRowDxfId="126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125">
  <autoFilter ref="A22:H34"/>
  <tableColumns count="8">
    <tableColumn id="1" name="куратор"/>
    <tableColumn id="2" name="телефонный номер"/>
    <tableColumn id="3" name="номер участка" dataDxfId="124"/>
    <tableColumn id="4" name="ID" dataDxfId="123"/>
    <tableColumn id="5" name="Ф.И.О."/>
    <tableColumn id="6" name="Сумма по полю 01.08.2016" dataDxfId="122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21">
  <autoFilter ref="A39:H49"/>
  <tableColumns count="8">
    <tableColumn id="1" name="куратор" dataDxfId="120"/>
    <tableColumn id="2" name="телефонный номер" dataDxfId="119"/>
    <tableColumn id="3" name="номер участка" dataDxfId="118"/>
    <tableColumn id="4" name="ID" dataDxfId="117"/>
    <tableColumn id="5" name="Ф.И.О." dataDxfId="116"/>
    <tableColumn id="6" name="Сумма по полю 01.08.2016" dataDxfId="115"/>
    <tableColumn id="7" name="Член правления" dataDxfId="114"/>
    <tableColumn id="8" name="Город" dataDxfId="113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 x14ac:dyDescent="0.2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 x14ac:dyDescent="0.25">
      <c r="A1" s="53"/>
      <c r="B1" t="s">
        <v>675</v>
      </c>
    </row>
    <row r="2" spans="1:18" x14ac:dyDescent="0.25">
      <c r="A2" s="54"/>
      <c r="B2" t="s">
        <v>674</v>
      </c>
    </row>
    <row r="3" spans="1:18" x14ac:dyDescent="0.25">
      <c r="B3" t="s">
        <v>673</v>
      </c>
    </row>
    <row r="4" spans="1:18" x14ac:dyDescent="0.25">
      <c r="A4" s="55"/>
      <c r="B4" t="s">
        <v>672</v>
      </c>
    </row>
    <row r="6" spans="1:18" x14ac:dyDescent="0.25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 x14ac:dyDescent="0.25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 x14ac:dyDescent="0.25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 x14ac:dyDescent="0.25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 x14ac:dyDescent="0.25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 x14ac:dyDescent="0.25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 x14ac:dyDescent="0.25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 x14ac:dyDescent="0.25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 x14ac:dyDescent="0.25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 x14ac:dyDescent="0.25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 x14ac:dyDescent="0.25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 x14ac:dyDescent="0.25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 x14ac:dyDescent="0.25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 x14ac:dyDescent="0.25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 x14ac:dyDescent="0.25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 x14ac:dyDescent="0.25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 x14ac:dyDescent="0.25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 x14ac:dyDescent="0.25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 x14ac:dyDescent="0.25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 x14ac:dyDescent="0.25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 x14ac:dyDescent="0.25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 x14ac:dyDescent="0.25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 x14ac:dyDescent="0.25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 x14ac:dyDescent="0.25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 x14ac:dyDescent="0.25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 x14ac:dyDescent="0.25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 x14ac:dyDescent="0.25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 x14ac:dyDescent="0.25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 x14ac:dyDescent="0.25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 x14ac:dyDescent="0.25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 x14ac:dyDescent="0.25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 x14ac:dyDescent="0.25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 x14ac:dyDescent="0.25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 x14ac:dyDescent="0.25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 x14ac:dyDescent="0.25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 x14ac:dyDescent="0.25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 x14ac:dyDescent="0.25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 x14ac:dyDescent="0.25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 x14ac:dyDescent="0.25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 x14ac:dyDescent="0.25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 x14ac:dyDescent="0.25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 x14ac:dyDescent="0.25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 x14ac:dyDescent="0.25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 x14ac:dyDescent="0.25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 x14ac:dyDescent="0.25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 x14ac:dyDescent="0.25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 x14ac:dyDescent="0.25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 x14ac:dyDescent="0.25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 x14ac:dyDescent="0.25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 x14ac:dyDescent="0.25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 x14ac:dyDescent="0.25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 x14ac:dyDescent="0.25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 x14ac:dyDescent="0.25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 x14ac:dyDescent="0.25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 x14ac:dyDescent="0.25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 x14ac:dyDescent="0.25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 x14ac:dyDescent="0.25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 x14ac:dyDescent="0.25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 x14ac:dyDescent="0.25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 x14ac:dyDescent="0.25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 x14ac:dyDescent="0.25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 x14ac:dyDescent="0.25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 x14ac:dyDescent="0.25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 x14ac:dyDescent="0.25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 x14ac:dyDescent="0.25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 x14ac:dyDescent="0.25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 x14ac:dyDescent="0.25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 x14ac:dyDescent="0.25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 x14ac:dyDescent="0.25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 x14ac:dyDescent="0.25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 x14ac:dyDescent="0.25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 x14ac:dyDescent="0.25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 x14ac:dyDescent="0.25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 x14ac:dyDescent="0.25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 x14ac:dyDescent="0.25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 x14ac:dyDescent="0.25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 x14ac:dyDescent="0.25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 x14ac:dyDescent="0.25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 x14ac:dyDescent="0.25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 x14ac:dyDescent="0.25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 x14ac:dyDescent="0.25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 x14ac:dyDescent="0.25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 x14ac:dyDescent="0.25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 x14ac:dyDescent="0.25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 x14ac:dyDescent="0.25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 x14ac:dyDescent="0.25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 x14ac:dyDescent="0.25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 x14ac:dyDescent="0.25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 x14ac:dyDescent="0.25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 x14ac:dyDescent="0.25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 x14ac:dyDescent="0.25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 x14ac:dyDescent="0.25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 x14ac:dyDescent="0.25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 x14ac:dyDescent="0.25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 x14ac:dyDescent="0.25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 x14ac:dyDescent="0.25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 x14ac:dyDescent="0.25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 x14ac:dyDescent="0.25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 x14ac:dyDescent="0.25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 x14ac:dyDescent="0.25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 x14ac:dyDescent="0.25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 x14ac:dyDescent="0.25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 x14ac:dyDescent="0.25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 x14ac:dyDescent="0.25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 x14ac:dyDescent="0.25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 x14ac:dyDescent="0.25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 x14ac:dyDescent="0.25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 x14ac:dyDescent="0.25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 x14ac:dyDescent="0.25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 x14ac:dyDescent="0.25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 x14ac:dyDescent="0.25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 x14ac:dyDescent="0.25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 x14ac:dyDescent="0.25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 x14ac:dyDescent="0.25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 x14ac:dyDescent="0.25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 x14ac:dyDescent="0.25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 x14ac:dyDescent="0.25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 x14ac:dyDescent="0.25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 x14ac:dyDescent="0.25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 x14ac:dyDescent="0.25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 x14ac:dyDescent="0.25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 x14ac:dyDescent="0.25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 x14ac:dyDescent="0.25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 x14ac:dyDescent="0.25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 x14ac:dyDescent="0.25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 x14ac:dyDescent="0.25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 x14ac:dyDescent="0.25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 x14ac:dyDescent="0.25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 x14ac:dyDescent="0.25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 x14ac:dyDescent="0.25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 x14ac:dyDescent="0.25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 x14ac:dyDescent="0.25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 x14ac:dyDescent="0.25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 x14ac:dyDescent="0.25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 x14ac:dyDescent="0.25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 x14ac:dyDescent="0.25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 x14ac:dyDescent="0.25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 x14ac:dyDescent="0.25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 x14ac:dyDescent="0.25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 x14ac:dyDescent="0.25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 x14ac:dyDescent="0.25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 x14ac:dyDescent="0.25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 x14ac:dyDescent="0.25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 x14ac:dyDescent="0.25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 x14ac:dyDescent="0.25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 x14ac:dyDescent="0.25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 x14ac:dyDescent="0.25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 x14ac:dyDescent="0.25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 x14ac:dyDescent="0.25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 x14ac:dyDescent="0.25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 x14ac:dyDescent="0.25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 x14ac:dyDescent="0.25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 x14ac:dyDescent="0.25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 x14ac:dyDescent="0.25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 x14ac:dyDescent="0.25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 x14ac:dyDescent="0.25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 x14ac:dyDescent="0.25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 x14ac:dyDescent="0.25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 x14ac:dyDescent="0.25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 x14ac:dyDescent="0.25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 x14ac:dyDescent="0.25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 x14ac:dyDescent="0.25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 x14ac:dyDescent="0.25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 x14ac:dyDescent="0.25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 x14ac:dyDescent="0.25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 x14ac:dyDescent="0.25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 x14ac:dyDescent="0.25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 x14ac:dyDescent="0.25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 x14ac:dyDescent="0.25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 x14ac:dyDescent="0.25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 x14ac:dyDescent="0.25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 x14ac:dyDescent="0.25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 x14ac:dyDescent="0.25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 x14ac:dyDescent="0.25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 x14ac:dyDescent="0.25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 x14ac:dyDescent="0.25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 x14ac:dyDescent="0.25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 x14ac:dyDescent="0.25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 x14ac:dyDescent="0.25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 x14ac:dyDescent="0.25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 x14ac:dyDescent="0.25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 x14ac:dyDescent="0.25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 x14ac:dyDescent="0.25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 x14ac:dyDescent="0.25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 x14ac:dyDescent="0.25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 x14ac:dyDescent="0.25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 x14ac:dyDescent="0.25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 x14ac:dyDescent="0.25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 x14ac:dyDescent="0.25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 x14ac:dyDescent="0.25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 x14ac:dyDescent="0.25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 x14ac:dyDescent="0.25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 x14ac:dyDescent="0.25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 x14ac:dyDescent="0.25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 x14ac:dyDescent="0.25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 x14ac:dyDescent="0.25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 x14ac:dyDescent="0.25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 x14ac:dyDescent="0.25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 x14ac:dyDescent="0.25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 x14ac:dyDescent="0.25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 x14ac:dyDescent="0.25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 x14ac:dyDescent="0.25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 x14ac:dyDescent="0.25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 x14ac:dyDescent="0.25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 x14ac:dyDescent="0.25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 x14ac:dyDescent="0.25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 x14ac:dyDescent="0.25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 x14ac:dyDescent="0.25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 x14ac:dyDescent="0.25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 x14ac:dyDescent="0.25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 x14ac:dyDescent="0.25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 x14ac:dyDescent="0.25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 x14ac:dyDescent="0.25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 x14ac:dyDescent="0.25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 x14ac:dyDescent="0.25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 x14ac:dyDescent="0.25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 x14ac:dyDescent="0.25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 x14ac:dyDescent="0.25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 x14ac:dyDescent="0.25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 x14ac:dyDescent="0.25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 x14ac:dyDescent="0.25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 x14ac:dyDescent="0.25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 x14ac:dyDescent="0.25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 x14ac:dyDescent="0.25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 x14ac:dyDescent="0.25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 x14ac:dyDescent="0.25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 x14ac:dyDescent="0.25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 x14ac:dyDescent="0.25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 x14ac:dyDescent="0.25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 x14ac:dyDescent="0.25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 x14ac:dyDescent="0.25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 x14ac:dyDescent="0.25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 x14ac:dyDescent="0.25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 x14ac:dyDescent="0.25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 x14ac:dyDescent="0.25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 x14ac:dyDescent="0.25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 x14ac:dyDescent="0.25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 x14ac:dyDescent="0.25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 x14ac:dyDescent="0.25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 x14ac:dyDescent="0.25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 x14ac:dyDescent="0.25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 x14ac:dyDescent="0.25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 x14ac:dyDescent="0.25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 x14ac:dyDescent="0.25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 x14ac:dyDescent="0.25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 x14ac:dyDescent="0.25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 x14ac:dyDescent="0.25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 x14ac:dyDescent="0.25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 x14ac:dyDescent="0.25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 x14ac:dyDescent="0.25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 x14ac:dyDescent="0.25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 x14ac:dyDescent="0.25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 x14ac:dyDescent="0.25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 x14ac:dyDescent="0.25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 x14ac:dyDescent="0.25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 x14ac:dyDescent="0.25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 x14ac:dyDescent="0.25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 x14ac:dyDescent="0.25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 x14ac:dyDescent="0.25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 x14ac:dyDescent="0.25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 x14ac:dyDescent="0.25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 x14ac:dyDescent="0.25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 x14ac:dyDescent="0.25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 x14ac:dyDescent="0.25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 x14ac:dyDescent="0.25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 x14ac:dyDescent="0.25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 x14ac:dyDescent="0.25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 x14ac:dyDescent="0.25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 x14ac:dyDescent="0.25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 x14ac:dyDescent="0.25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 x14ac:dyDescent="0.25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 x14ac:dyDescent="0.25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 x14ac:dyDescent="0.25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 x14ac:dyDescent="0.25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 x14ac:dyDescent="0.25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 x14ac:dyDescent="0.25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 x14ac:dyDescent="0.25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 x14ac:dyDescent="0.25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 x14ac:dyDescent="0.25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 x14ac:dyDescent="0.25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 x14ac:dyDescent="0.25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 x14ac:dyDescent="0.25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 x14ac:dyDescent="0.25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 x14ac:dyDescent="0.25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 x14ac:dyDescent="0.25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 x14ac:dyDescent="0.25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 x14ac:dyDescent="0.25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 x14ac:dyDescent="0.25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 x14ac:dyDescent="0.25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 x14ac:dyDescent="0.25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 x14ac:dyDescent="0.25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 x14ac:dyDescent="0.25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 x14ac:dyDescent="0.25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 x14ac:dyDescent="0.25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 x14ac:dyDescent="0.25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 x14ac:dyDescent="0.25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 x14ac:dyDescent="0.25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 x14ac:dyDescent="0.25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 x14ac:dyDescent="0.25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 x14ac:dyDescent="0.25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04" priority="1" operator="lessThan">
      <formula>0</formula>
    </cfRule>
    <cfRule type="cellIs" dxfId="103" priority="2" operator="between">
      <formula>5000</formula>
      <formula>10000</formula>
    </cfRule>
    <cfRule type="cellIs" dxfId="102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 x14ac:dyDescent="0.2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 x14ac:dyDescent="0.25">
      <c r="A2" s="72" t="s">
        <v>697</v>
      </c>
    </row>
    <row r="3" spans="1:4" x14ac:dyDescent="0.25">
      <c r="A3" s="82" t="s">
        <v>639</v>
      </c>
      <c r="B3" s="83" t="s">
        <v>617</v>
      </c>
      <c r="C3" s="84" t="s">
        <v>1</v>
      </c>
      <c r="D3" s="84" t="s">
        <v>633</v>
      </c>
    </row>
    <row r="4" spans="1:4" x14ac:dyDescent="0.25">
      <c r="A4" s="41">
        <v>3</v>
      </c>
      <c r="B4" s="41">
        <v>3</v>
      </c>
      <c r="C4" t="s">
        <v>148</v>
      </c>
      <c r="D4" s="62">
        <v>27400</v>
      </c>
    </row>
    <row r="5" spans="1:4" x14ac:dyDescent="0.25">
      <c r="A5" s="41">
        <v>45</v>
      </c>
      <c r="B5" s="41">
        <v>45</v>
      </c>
      <c r="C5" t="s">
        <v>262</v>
      </c>
      <c r="D5" s="62">
        <v>0</v>
      </c>
    </row>
    <row r="6" spans="1:4" x14ac:dyDescent="0.25">
      <c r="A6" s="41">
        <v>68</v>
      </c>
      <c r="B6" s="41">
        <v>66</v>
      </c>
      <c r="C6" t="s">
        <v>91</v>
      </c>
      <c r="D6" s="62">
        <v>8620</v>
      </c>
    </row>
    <row r="7" spans="1:4" x14ac:dyDescent="0.25">
      <c r="A7" s="41">
        <v>84</v>
      </c>
      <c r="B7" s="41">
        <v>79</v>
      </c>
      <c r="C7" t="s">
        <v>2</v>
      </c>
      <c r="D7" s="62">
        <v>4000</v>
      </c>
    </row>
    <row r="8" spans="1:4" x14ac:dyDescent="0.25">
      <c r="A8" s="41">
        <v>86</v>
      </c>
      <c r="B8" s="41">
        <v>81</v>
      </c>
      <c r="C8" t="s">
        <v>181</v>
      </c>
      <c r="D8" s="62">
        <v>0</v>
      </c>
    </row>
    <row r="9" spans="1:4" x14ac:dyDescent="0.25">
      <c r="A9" s="41">
        <v>132</v>
      </c>
      <c r="B9" s="41">
        <v>127</v>
      </c>
      <c r="C9" t="s">
        <v>90</v>
      </c>
      <c r="D9" s="62">
        <v>2400</v>
      </c>
    </row>
    <row r="10" spans="1:4" x14ac:dyDescent="0.25">
      <c r="A10" s="41">
        <v>137</v>
      </c>
      <c r="B10" s="41">
        <v>130</v>
      </c>
      <c r="C10" t="s">
        <v>13</v>
      </c>
      <c r="D10" s="62">
        <v>2400</v>
      </c>
    </row>
    <row r="11" spans="1:4" x14ac:dyDescent="0.25">
      <c r="A11" s="41">
        <v>192</v>
      </c>
      <c r="B11" s="41">
        <v>183</v>
      </c>
      <c r="C11" t="s">
        <v>247</v>
      </c>
      <c r="D11" s="62">
        <v>7757</v>
      </c>
    </row>
    <row r="12" spans="1:4" x14ac:dyDescent="0.25">
      <c r="A12" s="41">
        <v>231</v>
      </c>
      <c r="B12" s="41">
        <v>222</v>
      </c>
      <c r="C12" t="s">
        <v>109</v>
      </c>
      <c r="D12" s="62">
        <v>-800</v>
      </c>
    </row>
    <row r="13" spans="1:4" x14ac:dyDescent="0.25">
      <c r="A13" s="41">
        <v>232</v>
      </c>
      <c r="B13" s="41">
        <v>223</v>
      </c>
      <c r="C13" t="s">
        <v>37</v>
      </c>
      <c r="D13" s="62">
        <v>7400</v>
      </c>
    </row>
    <row r="14" spans="1:4" x14ac:dyDescent="0.25">
      <c r="A14" s="41">
        <v>243</v>
      </c>
      <c r="B14" s="41">
        <v>234</v>
      </c>
      <c r="C14" t="s">
        <v>84</v>
      </c>
      <c r="D14" s="62">
        <v>1600</v>
      </c>
    </row>
    <row r="15" spans="1:4" x14ac:dyDescent="0.25">
      <c r="A15" s="41">
        <v>254</v>
      </c>
      <c r="B15" s="41">
        <v>243</v>
      </c>
      <c r="C15" t="s">
        <v>146</v>
      </c>
      <c r="D15" s="62">
        <v>-2200</v>
      </c>
    </row>
    <row r="16" spans="1:4" x14ac:dyDescent="0.25">
      <c r="A16" s="41">
        <v>303</v>
      </c>
      <c r="B16" s="41">
        <v>290</v>
      </c>
      <c r="C16" t="s">
        <v>180</v>
      </c>
      <c r="D16" s="62">
        <v>1400</v>
      </c>
    </row>
    <row r="17" spans="1:8" x14ac:dyDescent="0.25">
      <c r="A17" s="41">
        <v>310</v>
      </c>
      <c r="B17" s="41">
        <v>295</v>
      </c>
      <c r="C17" t="s">
        <v>103</v>
      </c>
      <c r="D17" s="62">
        <v>8250</v>
      </c>
    </row>
    <row r="18" spans="1:8" x14ac:dyDescent="0.25">
      <c r="A18" s="41">
        <v>133</v>
      </c>
      <c r="B18" s="41">
        <v>310</v>
      </c>
      <c r="C18" t="s">
        <v>239</v>
      </c>
      <c r="D18" s="62">
        <v>21675</v>
      </c>
    </row>
    <row r="19" spans="1:8" x14ac:dyDescent="0.25">
      <c r="A19" s="41"/>
      <c r="B19" s="41"/>
      <c r="D19" s="62">
        <f>SUM(D16:D18,D14,D13,D4:D11)</f>
        <v>92902</v>
      </c>
    </row>
    <row r="21" spans="1:8" x14ac:dyDescent="0.25">
      <c r="A21" t="s">
        <v>700</v>
      </c>
    </row>
    <row r="22" spans="1:8" x14ac:dyDescent="0.25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 x14ac:dyDescent="0.25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 x14ac:dyDescent="0.25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 x14ac:dyDescent="0.25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 x14ac:dyDescent="0.25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 x14ac:dyDescent="0.25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 x14ac:dyDescent="0.25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 x14ac:dyDescent="0.25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 x14ac:dyDescent="0.25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 x14ac:dyDescent="0.25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 x14ac:dyDescent="0.25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 x14ac:dyDescent="0.25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 x14ac:dyDescent="0.25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 x14ac:dyDescent="0.25">
      <c r="A38" t="s">
        <v>701</v>
      </c>
    </row>
    <row r="39" spans="1:8" x14ac:dyDescent="0.25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 x14ac:dyDescent="0.25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 x14ac:dyDescent="0.25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 x14ac:dyDescent="0.25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 x14ac:dyDescent="0.25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 x14ac:dyDescent="0.25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 x14ac:dyDescent="0.25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 x14ac:dyDescent="0.25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 x14ac:dyDescent="0.25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 x14ac:dyDescent="0.25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 x14ac:dyDescent="0.25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01" priority="97" operator="lessThan">
      <formula>0</formula>
    </cfRule>
    <cfRule type="cellIs" dxfId="100" priority="98" operator="between">
      <formula>5000</formula>
      <formula>10000</formula>
    </cfRule>
    <cfRule type="cellIs" dxfId="99" priority="99" operator="greaterThan">
      <formula>10000</formula>
    </cfRule>
  </conditionalFormatting>
  <conditionalFormatting sqref="D5">
    <cfRule type="cellIs" dxfId="98" priority="94" operator="lessThan">
      <formula>0</formula>
    </cfRule>
    <cfRule type="cellIs" dxfId="97" priority="95" operator="between">
      <formula>5000</formula>
      <formula>10000</formula>
    </cfRule>
    <cfRule type="cellIs" dxfId="96" priority="96" operator="greaterThan">
      <formula>10000</formula>
    </cfRule>
  </conditionalFormatting>
  <conditionalFormatting sqref="D6">
    <cfRule type="cellIs" dxfId="95" priority="91" operator="lessThan">
      <formula>0</formula>
    </cfRule>
    <cfRule type="cellIs" dxfId="94" priority="92" operator="between">
      <formula>5000</formula>
      <formula>10000</formula>
    </cfRule>
    <cfRule type="cellIs" dxfId="93" priority="93" operator="greaterThan">
      <formula>10000</formula>
    </cfRule>
  </conditionalFormatting>
  <conditionalFormatting sqref="D7">
    <cfRule type="cellIs" dxfId="92" priority="88" operator="lessThan">
      <formula>0</formula>
    </cfRule>
    <cfRule type="cellIs" dxfId="91" priority="89" operator="between">
      <formula>5000</formula>
      <formula>10000</formula>
    </cfRule>
    <cfRule type="cellIs" dxfId="90" priority="90" operator="greaterThan">
      <formula>10000</formula>
    </cfRule>
  </conditionalFormatting>
  <conditionalFormatting sqref="D8">
    <cfRule type="cellIs" dxfId="89" priority="85" operator="lessThan">
      <formula>0</formula>
    </cfRule>
    <cfRule type="cellIs" dxfId="88" priority="86" operator="between">
      <formula>5000</formula>
      <formula>10000</formula>
    </cfRule>
    <cfRule type="cellIs" dxfId="87" priority="87" operator="greaterThan">
      <formula>10000</formula>
    </cfRule>
  </conditionalFormatting>
  <conditionalFormatting sqref="D9">
    <cfRule type="cellIs" dxfId="86" priority="82" operator="lessThan">
      <formula>0</formula>
    </cfRule>
    <cfRule type="cellIs" dxfId="85" priority="83" operator="between">
      <formula>5000</formula>
      <formula>10000</formula>
    </cfRule>
    <cfRule type="cellIs" dxfId="84" priority="84" operator="greaterThan">
      <formula>10000</formula>
    </cfRule>
  </conditionalFormatting>
  <conditionalFormatting sqref="D10">
    <cfRule type="cellIs" dxfId="83" priority="79" operator="lessThan">
      <formula>0</formula>
    </cfRule>
    <cfRule type="cellIs" dxfId="82" priority="80" operator="between">
      <formula>5000</formula>
      <formula>10000</formula>
    </cfRule>
    <cfRule type="cellIs" dxfId="81" priority="81" operator="greaterThan">
      <formula>10000</formula>
    </cfRule>
  </conditionalFormatting>
  <conditionalFormatting sqref="D11">
    <cfRule type="cellIs" dxfId="80" priority="76" operator="lessThan">
      <formula>0</formula>
    </cfRule>
    <cfRule type="cellIs" dxfId="79" priority="77" operator="between">
      <formula>5000</formula>
      <formula>10000</formula>
    </cfRule>
    <cfRule type="cellIs" dxfId="78" priority="78" operator="greaterThan">
      <formula>10000</formula>
    </cfRule>
  </conditionalFormatting>
  <conditionalFormatting sqref="D12:D13">
    <cfRule type="cellIs" dxfId="77" priority="73" operator="lessThan">
      <formula>0</formula>
    </cfRule>
    <cfRule type="cellIs" dxfId="76" priority="74" operator="between">
      <formula>5000</formula>
      <formula>10000</formula>
    </cfRule>
    <cfRule type="cellIs" dxfId="75" priority="75" operator="greaterThan">
      <formula>10000</formula>
    </cfRule>
  </conditionalFormatting>
  <conditionalFormatting sqref="D14">
    <cfRule type="cellIs" dxfId="74" priority="70" operator="lessThan">
      <formula>0</formula>
    </cfRule>
    <cfRule type="cellIs" dxfId="73" priority="71" operator="between">
      <formula>5000</formula>
      <formula>10000</formula>
    </cfRule>
    <cfRule type="cellIs" dxfId="72" priority="72" operator="greaterThan">
      <formula>10000</formula>
    </cfRule>
  </conditionalFormatting>
  <conditionalFormatting sqref="D15">
    <cfRule type="cellIs" dxfId="71" priority="67" operator="lessThan">
      <formula>0</formula>
    </cfRule>
    <cfRule type="cellIs" dxfId="70" priority="68" operator="between">
      <formula>5000</formula>
      <formula>10000</formula>
    </cfRule>
    <cfRule type="cellIs" dxfId="69" priority="69" operator="greaterThan">
      <formula>10000</formula>
    </cfRule>
  </conditionalFormatting>
  <conditionalFormatting sqref="D16">
    <cfRule type="cellIs" dxfId="68" priority="64" operator="lessThan">
      <formula>0</formula>
    </cfRule>
    <cfRule type="cellIs" dxfId="67" priority="65" operator="between">
      <formula>5000</formula>
      <formula>10000</formula>
    </cfRule>
    <cfRule type="cellIs" dxfId="66" priority="66" operator="greaterThan">
      <formula>10000</formula>
    </cfRule>
  </conditionalFormatting>
  <conditionalFormatting sqref="D17">
    <cfRule type="cellIs" dxfId="65" priority="61" operator="lessThan">
      <formula>0</formula>
    </cfRule>
    <cfRule type="cellIs" dxfId="64" priority="62" operator="between">
      <formula>5000</formula>
      <formula>10000</formula>
    </cfRule>
    <cfRule type="cellIs" dxfId="63" priority="63" operator="greaterThan">
      <formula>10000</formula>
    </cfRule>
  </conditionalFormatting>
  <conditionalFormatting sqref="D18">
    <cfRule type="cellIs" dxfId="62" priority="58" operator="lessThan">
      <formula>0</formula>
    </cfRule>
    <cfRule type="cellIs" dxfId="61" priority="59" operator="between">
      <formula>5000</formula>
      <formula>10000</formula>
    </cfRule>
    <cfRule type="cellIs" dxfId="60" priority="60" operator="greaterThan">
      <formula>10000</formula>
    </cfRule>
  </conditionalFormatting>
  <conditionalFormatting sqref="F23">
    <cfRule type="cellIs" dxfId="59" priority="55" operator="lessThan">
      <formula>0</formula>
    </cfRule>
    <cfRule type="cellIs" dxfId="58" priority="56" operator="between">
      <formula>5000</formula>
      <formula>10000</formula>
    </cfRule>
    <cfRule type="cellIs" dxfId="57" priority="57" operator="greaterThan">
      <formula>10000</formula>
    </cfRule>
  </conditionalFormatting>
  <conditionalFormatting sqref="F24">
    <cfRule type="cellIs" dxfId="56" priority="52" operator="lessThan">
      <formula>0</formula>
    </cfRule>
    <cfRule type="cellIs" dxfId="55" priority="53" operator="between">
      <formula>5000</formula>
      <formula>10000</formula>
    </cfRule>
    <cfRule type="cellIs" dxfId="54" priority="54" operator="greaterThan">
      <formula>10000</formula>
    </cfRule>
  </conditionalFormatting>
  <conditionalFormatting sqref="F25:F26">
    <cfRule type="cellIs" dxfId="53" priority="49" operator="lessThan">
      <formula>0</formula>
    </cfRule>
    <cfRule type="cellIs" dxfId="52" priority="50" operator="between">
      <formula>5000</formula>
      <formula>10000</formula>
    </cfRule>
    <cfRule type="cellIs" dxfId="51" priority="51" operator="greaterThan">
      <formula>10000</formula>
    </cfRule>
  </conditionalFormatting>
  <conditionalFormatting sqref="F27">
    <cfRule type="cellIs" dxfId="50" priority="46" operator="lessThan">
      <formula>0</formula>
    </cfRule>
    <cfRule type="cellIs" dxfId="49" priority="47" operator="between">
      <formula>5000</formula>
      <formula>10000</formula>
    </cfRule>
    <cfRule type="cellIs" dxfId="48" priority="48" operator="greaterThan">
      <formula>10000</formula>
    </cfRule>
  </conditionalFormatting>
  <conditionalFormatting sqref="F28:F29">
    <cfRule type="cellIs" dxfId="47" priority="43" operator="lessThan">
      <formula>0</formula>
    </cfRule>
    <cfRule type="cellIs" dxfId="46" priority="44" operator="between">
      <formula>5000</formula>
      <formula>10000</formula>
    </cfRule>
    <cfRule type="cellIs" dxfId="45" priority="45" operator="greaterThan">
      <formula>10000</formula>
    </cfRule>
  </conditionalFormatting>
  <conditionalFormatting sqref="F30">
    <cfRule type="cellIs" dxfId="44" priority="40" operator="lessThan">
      <formula>0</formula>
    </cfRule>
    <cfRule type="cellIs" dxfId="43" priority="41" operator="between">
      <formula>5000</formula>
      <formula>10000</formula>
    </cfRule>
    <cfRule type="cellIs" dxfId="42" priority="42" operator="greaterThan">
      <formula>10000</formula>
    </cfRule>
  </conditionalFormatting>
  <conditionalFormatting sqref="F31">
    <cfRule type="cellIs" dxfId="41" priority="37" operator="lessThan">
      <formula>0</formula>
    </cfRule>
    <cfRule type="cellIs" dxfId="40" priority="38" operator="between">
      <formula>5000</formula>
      <formula>10000</formula>
    </cfRule>
    <cfRule type="cellIs" dxfId="39" priority="39" operator="greaterThan">
      <formula>10000</formula>
    </cfRule>
  </conditionalFormatting>
  <conditionalFormatting sqref="F32:F33">
    <cfRule type="cellIs" dxfId="38" priority="34" operator="lessThan">
      <formula>0</formula>
    </cfRule>
    <cfRule type="cellIs" dxfId="37" priority="35" operator="between">
      <formula>5000</formula>
      <formula>10000</formula>
    </cfRule>
    <cfRule type="cellIs" dxfId="36" priority="36" operator="greaterThan">
      <formula>10000</formula>
    </cfRule>
  </conditionalFormatting>
  <conditionalFormatting sqref="F34">
    <cfRule type="cellIs" dxfId="35" priority="31" operator="lessThan">
      <formula>0</formula>
    </cfRule>
    <cfRule type="cellIs" dxfId="34" priority="32" operator="between">
      <formula>5000</formula>
      <formula>10000</formula>
    </cfRule>
    <cfRule type="cellIs" dxfId="33" priority="33" operator="greaterThan">
      <formula>10000</formula>
    </cfRule>
  </conditionalFormatting>
  <conditionalFormatting sqref="F40">
    <cfRule type="cellIs" dxfId="32" priority="28" operator="lessThan">
      <formula>0</formula>
    </cfRule>
    <cfRule type="cellIs" dxfId="31" priority="29" operator="between">
      <formula>5000</formula>
      <formula>10000</formula>
    </cfRule>
    <cfRule type="cellIs" dxfId="30" priority="30" operator="greaterThan">
      <formula>10000</formula>
    </cfRule>
  </conditionalFormatting>
  <conditionalFormatting sqref="F41">
    <cfRule type="cellIs" dxfId="29" priority="25" operator="lessThan">
      <formula>0</formula>
    </cfRule>
    <cfRule type="cellIs" dxfId="28" priority="26" operator="between">
      <formula>5000</formula>
      <formula>10000</formula>
    </cfRule>
    <cfRule type="cellIs" dxfId="27" priority="27" operator="greaterThan">
      <formula>10000</formula>
    </cfRule>
  </conditionalFormatting>
  <conditionalFormatting sqref="F42">
    <cfRule type="cellIs" dxfId="26" priority="22" operator="lessThan">
      <formula>0</formula>
    </cfRule>
    <cfRule type="cellIs" dxfId="25" priority="23" operator="between">
      <formula>5000</formula>
      <formula>10000</formula>
    </cfRule>
    <cfRule type="cellIs" dxfId="24" priority="24" operator="greaterThan">
      <formula>10000</formula>
    </cfRule>
  </conditionalFormatting>
  <conditionalFormatting sqref="F43">
    <cfRule type="cellIs" dxfId="23" priority="19" operator="lessThan">
      <formula>0</formula>
    </cfRule>
    <cfRule type="cellIs" dxfId="22" priority="20" operator="between">
      <formula>5000</formula>
      <formula>10000</formula>
    </cfRule>
    <cfRule type="cellIs" dxfId="21" priority="21" operator="greaterThan">
      <formula>10000</formula>
    </cfRule>
  </conditionalFormatting>
  <conditionalFormatting sqref="F44">
    <cfRule type="cellIs" dxfId="20" priority="16" operator="lessThan">
      <formula>0</formula>
    </cfRule>
    <cfRule type="cellIs" dxfId="19" priority="17" operator="between">
      <formula>5000</formula>
      <formula>10000</formula>
    </cfRule>
    <cfRule type="cellIs" dxfId="18" priority="18" operator="greaterThan">
      <formula>10000</formula>
    </cfRule>
  </conditionalFormatting>
  <conditionalFormatting sqref="F45">
    <cfRule type="cellIs" dxfId="17" priority="13" operator="lessThan">
      <formula>0</formula>
    </cfRule>
    <cfRule type="cellIs" dxfId="16" priority="14" operator="between">
      <formula>5000</formula>
      <formula>10000</formula>
    </cfRule>
    <cfRule type="cellIs" dxfId="15" priority="15" operator="greaterThan">
      <formula>10000</formula>
    </cfRule>
  </conditionalFormatting>
  <conditionalFormatting sqref="F46">
    <cfRule type="cellIs" dxfId="14" priority="10" operator="lessThan">
      <formula>0</formula>
    </cfRule>
    <cfRule type="cellIs" dxfId="13" priority="11" operator="between">
      <formula>5000</formula>
      <formula>10000</formula>
    </cfRule>
    <cfRule type="cellIs" dxfId="12" priority="12" operator="greaterThan">
      <formula>10000</formula>
    </cfRule>
  </conditionalFormatting>
  <conditionalFormatting sqref="F47">
    <cfRule type="cellIs" dxfId="11" priority="7" operator="lessThan">
      <formula>0</formula>
    </cfRule>
    <cfRule type="cellIs" dxfId="10" priority="8" operator="between">
      <formula>5000</formula>
      <formula>10000</formula>
    </cfRule>
    <cfRule type="cellIs" dxfId="9" priority="9" operator="greaterThan">
      <formula>10000</formula>
    </cfRule>
  </conditionalFormatting>
  <conditionalFormatting sqref="F48">
    <cfRule type="cellIs" dxfId="8" priority="4" operator="lessThan">
      <formula>0</formula>
    </cfRule>
    <cfRule type="cellIs" dxfId="7" priority="5" operator="between">
      <formula>5000</formula>
      <formula>10000</formula>
    </cfRule>
    <cfRule type="cellIs" dxfId="6" priority="6" operator="greaterThan">
      <formula>10000</formula>
    </cfRule>
  </conditionalFormatting>
  <conditionalFormatting sqref="F49">
    <cfRule type="cellIs" dxfId="5" priority="1" operator="lessThan">
      <formula>0</formula>
    </cfRule>
    <cfRule type="cellIs" dxfId="4" priority="2" operator="between">
      <formula>5000</formula>
      <formula>10000</formula>
    </cfRule>
    <cfRule type="cellIs" dxfId="3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 x14ac:dyDescent="0.2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x14ac:dyDescent="0.25">
      <c r="C3" s="122" t="s">
        <v>0</v>
      </c>
      <c r="D3" s="124" t="s">
        <v>1</v>
      </c>
      <c r="E3" s="124" t="s">
        <v>312</v>
      </c>
      <c r="F3" s="1"/>
      <c r="G3" s="1"/>
      <c r="H3" s="125" t="s">
        <v>313</v>
      </c>
      <c r="I3" s="125"/>
      <c r="J3" s="125"/>
      <c r="K3" s="125"/>
      <c r="L3" s="125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 x14ac:dyDescent="0.25">
      <c r="A4" s="41" t="s">
        <v>617</v>
      </c>
      <c r="B4" t="s">
        <v>622</v>
      </c>
      <c r="C4" s="123"/>
      <c r="D4" s="124"/>
      <c r="E4" s="124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 x14ac:dyDescent="0.25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 x14ac:dyDescent="0.25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 x14ac:dyDescent="0.25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 x14ac:dyDescent="0.25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 x14ac:dyDescent="0.25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 x14ac:dyDescent="0.25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 x14ac:dyDescent="0.25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 x14ac:dyDescent="0.25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 x14ac:dyDescent="0.25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 x14ac:dyDescent="0.25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 x14ac:dyDescent="0.25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 x14ac:dyDescent="0.25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 x14ac:dyDescent="0.25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 x14ac:dyDescent="0.25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 x14ac:dyDescent="0.25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 x14ac:dyDescent="0.25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 x14ac:dyDescent="0.25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 x14ac:dyDescent="0.25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Z329"/>
  <sheetViews>
    <sheetView tabSelected="1" workbookViewId="0">
      <pane xSplit="4" ySplit="4" topLeftCell="AS303" activePane="bottomRight" state="frozen"/>
      <selection activeCell="F189" sqref="F189"/>
      <selection pane="topRight" activeCell="F189" sqref="F189"/>
      <selection pane="bottomLeft" activeCell="F189" sqref="F189"/>
      <selection pane="bottomRight" activeCell="D52" sqref="D52"/>
    </sheetView>
  </sheetViews>
  <sheetFormatPr defaultRowHeight="15" x14ac:dyDescent="0.2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1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</cols>
  <sheetData>
    <row r="1" spans="1:52" ht="15" hidden="1" customHeight="1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</row>
    <row r="2" spans="1:52" ht="15" hidden="1" customHeight="1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</row>
    <row r="3" spans="1:52" ht="15" hidden="1" customHeight="1" x14ac:dyDescent="0.25">
      <c r="C3" s="56" t="s">
        <v>0</v>
      </c>
      <c r="D3" s="2" t="s">
        <v>1</v>
      </c>
      <c r="E3" s="124" t="s">
        <v>312</v>
      </c>
      <c r="F3" s="1"/>
      <c r="G3" s="1"/>
      <c r="H3" s="135" t="s">
        <v>313</v>
      </c>
      <c r="I3" s="136"/>
      <c r="J3" s="136"/>
      <c r="K3" s="136"/>
      <c r="L3" s="137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64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</row>
    <row r="4" spans="1:52" ht="76.5" x14ac:dyDescent="0.25">
      <c r="A4" s="41" t="s">
        <v>617</v>
      </c>
      <c r="B4" t="s">
        <v>622</v>
      </c>
      <c r="C4" s="56" t="s">
        <v>0</v>
      </c>
      <c r="D4" s="2" t="s">
        <v>1</v>
      </c>
      <c r="E4" s="124"/>
      <c r="F4" s="1" t="s">
        <v>314</v>
      </c>
      <c r="G4" s="1" t="s">
        <v>315</v>
      </c>
      <c r="H4" s="1" t="s">
        <v>316</v>
      </c>
      <c r="I4" s="119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7" t="s">
        <v>739</v>
      </c>
      <c r="AP4" s="118" t="s">
        <v>740</v>
      </c>
      <c r="AQ4" s="101" t="s">
        <v>741</v>
      </c>
      <c r="AR4" s="117" t="s">
        <v>742</v>
      </c>
      <c r="AS4" s="118" t="s">
        <v>743</v>
      </c>
      <c r="AT4" s="101" t="s">
        <v>744</v>
      </c>
      <c r="AU4" s="117" t="s">
        <v>746</v>
      </c>
      <c r="AV4" s="118" t="s">
        <v>747</v>
      </c>
      <c r="AW4" s="101" t="s">
        <v>748</v>
      </c>
      <c r="AX4" s="117" t="s">
        <v>749</v>
      </c>
      <c r="AY4" s="118" t="s">
        <v>750</v>
      </c>
      <c r="AZ4" s="101" t="s">
        <v>751</v>
      </c>
    </row>
    <row r="5" spans="1:52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>INT(($H$325-G5)/30)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4">
        <v>800</v>
      </c>
      <c r="AQ5" s="102">
        <f>AN5+AO5-AP5</f>
        <v>800</v>
      </c>
      <c r="AR5" s="99">
        <v>800</v>
      </c>
      <c r="AS5" s="114"/>
      <c r="AT5" s="102">
        <f>AQ5+AR5-AS5</f>
        <v>1600</v>
      </c>
      <c r="AU5" s="99">
        <v>800</v>
      </c>
      <c r="AV5" s="114"/>
      <c r="AW5" s="102">
        <f>AT5+AU5-AV5</f>
        <v>2400</v>
      </c>
      <c r="AX5" s="99">
        <v>800</v>
      </c>
      <c r="AY5" s="114">
        <v>1600</v>
      </c>
      <c r="AZ5" s="102">
        <f>AW5+AX5-AY5</f>
        <v>1600</v>
      </c>
    </row>
    <row r="6" spans="1:52" x14ac:dyDescent="0.25">
      <c r="A6" s="41">
        <f>VLOOKUP(B6,справочник!$B$2:$E$322,4,FALSE)</f>
        <v>35</v>
      </c>
      <c r="B6" t="str">
        <f t="shared" ref="B6:B69" si="3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>INT(($H$325-G6)/30)</f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4">SUM(M6:X6)</f>
        <v>0</v>
      </c>
      <c r="Z6" s="96">
        <v>12</v>
      </c>
      <c r="AA6" s="96">
        <f t="shared" ref="AA6:AA69" si="5">Z6*800</f>
        <v>9600</v>
      </c>
      <c r="AB6" s="96">
        <f t="shared" ref="AB6:AB69" si="6">L6+AA6-Y6</f>
        <v>25600</v>
      </c>
      <c r="AC6" s="99">
        <v>800</v>
      </c>
      <c r="AD6" s="98"/>
      <c r="AE6" s="102">
        <f t="shared" ref="AE6:AE69" si="7">AB6+AC6-AD6</f>
        <v>26400</v>
      </c>
      <c r="AF6" s="99">
        <v>800</v>
      </c>
      <c r="AG6" s="98"/>
      <c r="AH6" s="102">
        <f t="shared" ref="AH6:AH15" si="8">AE6+AF6-AG6</f>
        <v>27200</v>
      </c>
      <c r="AI6" s="99">
        <v>800</v>
      </c>
      <c r="AJ6" s="98"/>
      <c r="AK6" s="102">
        <f t="shared" ref="AK6:AK15" si="9">AH6+AI6-AJ6</f>
        <v>28000</v>
      </c>
      <c r="AL6" s="99">
        <v>800</v>
      </c>
      <c r="AM6" s="98"/>
      <c r="AN6" s="102">
        <f t="shared" ref="AN6:AN15" si="10">AK6+AL6-AM6</f>
        <v>28800</v>
      </c>
      <c r="AO6" s="99">
        <v>800</v>
      </c>
      <c r="AP6" s="114"/>
      <c r="AQ6" s="102">
        <f t="shared" ref="AQ6:AQ15" si="11">AN6+AO6-AP6</f>
        <v>29600</v>
      </c>
      <c r="AR6" s="99">
        <v>800</v>
      </c>
      <c r="AS6" s="114"/>
      <c r="AT6" s="102">
        <f t="shared" ref="AT6:AT15" si="12">AQ6+AR6-AS6</f>
        <v>30400</v>
      </c>
      <c r="AU6" s="99">
        <v>800</v>
      </c>
      <c r="AV6" s="114"/>
      <c r="AW6" s="102">
        <f t="shared" ref="AW6:AW15" si="13">AT6+AU6-AV6</f>
        <v>31200</v>
      </c>
      <c r="AX6" s="99">
        <v>800</v>
      </c>
      <c r="AY6" s="114"/>
      <c r="AZ6" s="102">
        <f t="shared" ref="AZ6:AZ15" si="14">AW6+AX6-AY6</f>
        <v>32000</v>
      </c>
    </row>
    <row r="7" spans="1:52" x14ac:dyDescent="0.25">
      <c r="A7" s="41">
        <f>VLOOKUP(B7,справочник!$B$2:$E$322,4,FALSE)</f>
        <v>260</v>
      </c>
      <c r="B7" t="str">
        <f t="shared" si="3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>INT(($H$325-G7)/30)</f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4"/>
        <v>18000</v>
      </c>
      <c r="Z7" s="96">
        <v>12</v>
      </c>
      <c r="AA7" s="96">
        <f t="shared" si="5"/>
        <v>9600</v>
      </c>
      <c r="AB7" s="96">
        <f t="shared" si="6"/>
        <v>-400</v>
      </c>
      <c r="AC7" s="99">
        <v>800</v>
      </c>
      <c r="AD7" s="98"/>
      <c r="AE7" s="102">
        <f t="shared" si="7"/>
        <v>400</v>
      </c>
      <c r="AF7" s="99">
        <v>800</v>
      </c>
      <c r="AG7" s="98"/>
      <c r="AH7" s="102">
        <f t="shared" si="8"/>
        <v>1200</v>
      </c>
      <c r="AI7" s="99">
        <v>800</v>
      </c>
      <c r="AJ7" s="98"/>
      <c r="AK7" s="102">
        <f t="shared" si="9"/>
        <v>2000</v>
      </c>
      <c r="AL7" s="99">
        <v>800</v>
      </c>
      <c r="AM7" s="98">
        <v>2000</v>
      </c>
      <c r="AN7" s="102">
        <f t="shared" si="10"/>
        <v>800</v>
      </c>
      <c r="AO7" s="99">
        <v>800</v>
      </c>
      <c r="AP7" s="114"/>
      <c r="AQ7" s="102">
        <f t="shared" si="11"/>
        <v>1600</v>
      </c>
      <c r="AR7" s="99">
        <v>800</v>
      </c>
      <c r="AS7" s="114"/>
      <c r="AT7" s="102">
        <f t="shared" si="12"/>
        <v>2400</v>
      </c>
      <c r="AU7" s="99">
        <v>800</v>
      </c>
      <c r="AV7" s="114"/>
      <c r="AW7" s="102">
        <f t="shared" si="13"/>
        <v>3200</v>
      </c>
      <c r="AX7" s="99">
        <v>800</v>
      </c>
      <c r="AY7" s="114"/>
      <c r="AZ7" s="102">
        <f t="shared" si="14"/>
        <v>4000</v>
      </c>
    </row>
    <row r="8" spans="1:52" x14ac:dyDescent="0.25">
      <c r="A8" s="41">
        <f>VLOOKUP(B8,справочник!$B$2:$E$322,4,FALSE)</f>
        <v>203</v>
      </c>
      <c r="B8" t="str">
        <f t="shared" si="3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>INT(($H$325-G8)/30)</f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4"/>
        <v>10000</v>
      </c>
      <c r="Z8" s="96">
        <v>12</v>
      </c>
      <c r="AA8" s="96">
        <f t="shared" si="5"/>
        <v>9600</v>
      </c>
      <c r="AB8" s="96">
        <f t="shared" si="6"/>
        <v>600</v>
      </c>
      <c r="AC8" s="99">
        <v>800</v>
      </c>
      <c r="AD8" s="98">
        <v>2400</v>
      </c>
      <c r="AE8" s="102">
        <f t="shared" si="7"/>
        <v>-1000</v>
      </c>
      <c r="AF8" s="99">
        <v>800</v>
      </c>
      <c r="AG8" s="98"/>
      <c r="AH8" s="102">
        <f t="shared" si="8"/>
        <v>-200</v>
      </c>
      <c r="AI8" s="99">
        <v>800</v>
      </c>
      <c r="AJ8" s="98"/>
      <c r="AK8" s="102">
        <f t="shared" si="9"/>
        <v>600</v>
      </c>
      <c r="AL8" s="99">
        <v>800</v>
      </c>
      <c r="AM8" s="98"/>
      <c r="AN8" s="102">
        <f t="shared" si="10"/>
        <v>1400</v>
      </c>
      <c r="AO8" s="99">
        <v>800</v>
      </c>
      <c r="AP8" s="114"/>
      <c r="AQ8" s="102">
        <f t="shared" si="11"/>
        <v>2200</v>
      </c>
      <c r="AR8" s="99">
        <v>800</v>
      </c>
      <c r="AS8" s="114"/>
      <c r="AT8" s="102">
        <f t="shared" si="12"/>
        <v>3000</v>
      </c>
      <c r="AU8" s="99">
        <v>800</v>
      </c>
      <c r="AV8" s="114"/>
      <c r="AW8" s="102">
        <f t="shared" si="13"/>
        <v>3800</v>
      </c>
      <c r="AX8" s="99">
        <v>800</v>
      </c>
      <c r="AY8" s="114">
        <v>3200</v>
      </c>
      <c r="AZ8" s="102">
        <f t="shared" si="14"/>
        <v>1400</v>
      </c>
    </row>
    <row r="9" spans="1:52" s="84" customFormat="1" x14ac:dyDescent="0.25">
      <c r="A9" s="83">
        <f>VLOOKUP(B9,справочник!$B$2:$E$322,4,FALSE)</f>
        <v>316</v>
      </c>
      <c r="B9" s="84" t="str">
        <f t="shared" si="3"/>
        <v>306-307Алексеев Андрей Олегович</v>
      </c>
      <c r="C9" s="113" t="s">
        <v>6</v>
      </c>
      <c r="D9" s="2" t="s">
        <v>7</v>
      </c>
      <c r="E9" s="113" t="s">
        <v>325</v>
      </c>
      <c r="F9" s="16">
        <v>40893</v>
      </c>
      <c r="G9" s="16">
        <v>40878</v>
      </c>
      <c r="H9" s="17">
        <f>INT(($H$325-G9)/30)</f>
        <v>49</v>
      </c>
      <c r="I9" s="113">
        <f t="shared" si="1"/>
        <v>49000</v>
      </c>
      <c r="J9" s="17">
        <f>30000+1000+1000</f>
        <v>32000</v>
      </c>
      <c r="K9" s="17"/>
      <c r="L9" s="22">
        <f t="shared" si="2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4"/>
        <v>800</v>
      </c>
      <c r="Z9" s="99">
        <v>12</v>
      </c>
      <c r="AA9" s="99">
        <f t="shared" si="5"/>
        <v>9600</v>
      </c>
      <c r="AB9" s="99">
        <f t="shared" si="6"/>
        <v>25800</v>
      </c>
      <c r="AC9" s="99">
        <v>800</v>
      </c>
      <c r="AD9" s="114"/>
      <c r="AE9" s="115">
        <f t="shared" si="7"/>
        <v>26600</v>
      </c>
      <c r="AF9" s="99">
        <v>800</v>
      </c>
      <c r="AG9" s="114"/>
      <c r="AH9" s="115">
        <f t="shared" si="8"/>
        <v>27400</v>
      </c>
      <c r="AI9" s="99">
        <v>800</v>
      </c>
      <c r="AJ9" s="114"/>
      <c r="AK9" s="115">
        <f t="shared" si="9"/>
        <v>28200</v>
      </c>
      <c r="AL9" s="99">
        <v>800</v>
      </c>
      <c r="AM9" s="114"/>
      <c r="AN9" s="115">
        <f t="shared" si="10"/>
        <v>29000</v>
      </c>
      <c r="AO9" s="99">
        <v>800</v>
      </c>
      <c r="AP9" s="114"/>
      <c r="AQ9" s="115">
        <f t="shared" si="11"/>
        <v>29800</v>
      </c>
      <c r="AR9" s="99">
        <v>800</v>
      </c>
      <c r="AS9" s="114"/>
      <c r="AT9" s="115">
        <f t="shared" si="12"/>
        <v>30600</v>
      </c>
      <c r="AU9" s="99">
        <v>800</v>
      </c>
      <c r="AV9" s="114"/>
      <c r="AW9" s="115">
        <f t="shared" si="13"/>
        <v>31400</v>
      </c>
      <c r="AX9" s="99">
        <v>800</v>
      </c>
      <c r="AY9" s="114"/>
      <c r="AZ9" s="115">
        <f t="shared" si="14"/>
        <v>32200</v>
      </c>
    </row>
    <row r="10" spans="1:52" x14ac:dyDescent="0.25">
      <c r="A10" s="41">
        <f>VLOOKUP(B10,справочник!$B$2:$E$322,4,FALSE)</f>
        <v>232</v>
      </c>
      <c r="B10" t="str">
        <f t="shared" si="3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>INT(($H$325-G10)/30)</f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4"/>
        <v>0</v>
      </c>
      <c r="Z10" s="96">
        <v>12</v>
      </c>
      <c r="AA10" s="96">
        <f t="shared" si="5"/>
        <v>9600</v>
      </c>
      <c r="AB10" s="96">
        <f t="shared" si="6"/>
        <v>33600</v>
      </c>
      <c r="AC10" s="99">
        <v>800</v>
      </c>
      <c r="AD10" s="98"/>
      <c r="AE10" s="102">
        <f t="shared" si="7"/>
        <v>34400</v>
      </c>
      <c r="AF10" s="99">
        <v>800</v>
      </c>
      <c r="AG10" s="98"/>
      <c r="AH10" s="102">
        <f t="shared" si="8"/>
        <v>35200</v>
      </c>
      <c r="AI10" s="99">
        <v>800</v>
      </c>
      <c r="AJ10" s="98"/>
      <c r="AK10" s="102">
        <f t="shared" si="9"/>
        <v>36000</v>
      </c>
      <c r="AL10" s="99">
        <v>800</v>
      </c>
      <c r="AM10" s="98"/>
      <c r="AN10" s="102">
        <f t="shared" si="10"/>
        <v>36800</v>
      </c>
      <c r="AO10" s="99">
        <v>800</v>
      </c>
      <c r="AP10" s="114"/>
      <c r="AQ10" s="102">
        <f t="shared" si="11"/>
        <v>37600</v>
      </c>
      <c r="AR10" s="99">
        <v>800</v>
      </c>
      <c r="AS10" s="114"/>
      <c r="AT10" s="102">
        <f t="shared" si="12"/>
        <v>38400</v>
      </c>
      <c r="AU10" s="99">
        <v>800</v>
      </c>
      <c r="AV10" s="114"/>
      <c r="AW10" s="102">
        <f t="shared" si="13"/>
        <v>39200</v>
      </c>
      <c r="AX10" s="99">
        <v>800</v>
      </c>
      <c r="AY10" s="114"/>
      <c r="AZ10" s="102">
        <f t="shared" si="14"/>
        <v>40000</v>
      </c>
    </row>
    <row r="11" spans="1:52" ht="25.5" x14ac:dyDescent="0.25">
      <c r="A11" s="41">
        <f>VLOOKUP(B11,справочник!$B$2:$E$322,4,FALSE)</f>
        <v>277</v>
      </c>
      <c r="B11" t="str">
        <f t="shared" si="3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>INT(($H$325-G11)/30)</f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4"/>
        <v>3000</v>
      </c>
      <c r="Z11" s="96">
        <v>12</v>
      </c>
      <c r="AA11" s="96">
        <f t="shared" si="5"/>
        <v>9600</v>
      </c>
      <c r="AB11" s="96">
        <f t="shared" si="6"/>
        <v>4600</v>
      </c>
      <c r="AC11" s="99">
        <v>800</v>
      </c>
      <c r="AD11" s="98"/>
      <c r="AE11" s="102">
        <f t="shared" si="7"/>
        <v>5400</v>
      </c>
      <c r="AF11" s="99">
        <v>800</v>
      </c>
      <c r="AG11" s="98">
        <v>2000</v>
      </c>
      <c r="AH11" s="102">
        <f t="shared" si="8"/>
        <v>4200</v>
      </c>
      <c r="AI11" s="99">
        <v>800</v>
      </c>
      <c r="AJ11" s="98">
        <v>1000</v>
      </c>
      <c r="AK11" s="102">
        <f t="shared" si="9"/>
        <v>4000</v>
      </c>
      <c r="AL11" s="99">
        <v>800</v>
      </c>
      <c r="AM11" s="98">
        <v>1000</v>
      </c>
      <c r="AN11" s="102">
        <f t="shared" si="10"/>
        <v>3800</v>
      </c>
      <c r="AO11" s="99">
        <v>800</v>
      </c>
      <c r="AP11" s="114">
        <v>1000</v>
      </c>
      <c r="AQ11" s="102">
        <f t="shared" si="11"/>
        <v>3600</v>
      </c>
      <c r="AR11" s="99">
        <v>800</v>
      </c>
      <c r="AS11" s="114"/>
      <c r="AT11" s="102">
        <f t="shared" si="12"/>
        <v>4400</v>
      </c>
      <c r="AU11" s="99">
        <v>800</v>
      </c>
      <c r="AV11" s="114"/>
      <c r="AW11" s="102">
        <f t="shared" si="13"/>
        <v>5200</v>
      </c>
      <c r="AX11" s="99">
        <v>800</v>
      </c>
      <c r="AY11" s="114"/>
      <c r="AZ11" s="102">
        <f t="shared" si="14"/>
        <v>6000</v>
      </c>
    </row>
    <row r="12" spans="1:52" x14ac:dyDescent="0.25">
      <c r="A12" s="41">
        <f>VLOOKUP(B12,справочник!$B$2:$E$322,4,FALSE)</f>
        <v>221</v>
      </c>
      <c r="B12" t="str">
        <f t="shared" si="3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>INT(($H$325-G12)/30)</f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4"/>
        <v>12000</v>
      </c>
      <c r="Z12" s="96">
        <v>12</v>
      </c>
      <c r="AA12" s="96">
        <f t="shared" si="5"/>
        <v>9600</v>
      </c>
      <c r="AB12" s="96">
        <f t="shared" si="6"/>
        <v>11600</v>
      </c>
      <c r="AC12" s="99">
        <v>800</v>
      </c>
      <c r="AD12" s="98"/>
      <c r="AE12" s="102">
        <f t="shared" si="7"/>
        <v>12400</v>
      </c>
      <c r="AF12" s="99">
        <v>800</v>
      </c>
      <c r="AG12" s="98">
        <v>12000</v>
      </c>
      <c r="AH12" s="102">
        <f t="shared" si="8"/>
        <v>1200</v>
      </c>
      <c r="AI12" s="99">
        <v>800</v>
      </c>
      <c r="AJ12" s="98"/>
      <c r="AK12" s="102">
        <f t="shared" si="9"/>
        <v>2000</v>
      </c>
      <c r="AL12" s="99">
        <v>800</v>
      </c>
      <c r="AM12" s="98"/>
      <c r="AN12" s="102">
        <f t="shared" si="10"/>
        <v>2800</v>
      </c>
      <c r="AO12" s="99">
        <v>800</v>
      </c>
      <c r="AP12" s="114"/>
      <c r="AQ12" s="102">
        <f t="shared" si="11"/>
        <v>3600</v>
      </c>
      <c r="AR12" s="99">
        <v>800</v>
      </c>
      <c r="AS12" s="114"/>
      <c r="AT12" s="102">
        <f t="shared" si="12"/>
        <v>4400</v>
      </c>
      <c r="AU12" s="99">
        <v>800</v>
      </c>
      <c r="AV12" s="114"/>
      <c r="AW12" s="102">
        <f t="shared" si="13"/>
        <v>5200</v>
      </c>
      <c r="AX12" s="99">
        <v>800</v>
      </c>
      <c r="AY12" s="114"/>
      <c r="AZ12" s="102">
        <f t="shared" si="14"/>
        <v>6000</v>
      </c>
    </row>
    <row r="13" spans="1:52" x14ac:dyDescent="0.25">
      <c r="A13" s="41">
        <f>VLOOKUP(B13,справочник!$B$2:$E$322,4,FALSE)</f>
        <v>259</v>
      </c>
      <c r="B13" t="str">
        <f t="shared" si="3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>INT(($H$325-G13)/30)</f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4"/>
        <v>10400</v>
      </c>
      <c r="Z13" s="96">
        <v>12</v>
      </c>
      <c r="AA13" s="96">
        <f t="shared" si="5"/>
        <v>9600</v>
      </c>
      <c r="AB13" s="96">
        <f t="shared" si="6"/>
        <v>3200</v>
      </c>
      <c r="AC13" s="99">
        <v>800</v>
      </c>
      <c r="AD13" s="98"/>
      <c r="AE13" s="102">
        <f t="shared" si="7"/>
        <v>4000</v>
      </c>
      <c r="AF13" s="99">
        <v>800</v>
      </c>
      <c r="AG13" s="98">
        <v>2400</v>
      </c>
      <c r="AH13" s="102">
        <f t="shared" si="8"/>
        <v>2400</v>
      </c>
      <c r="AI13" s="99">
        <v>800</v>
      </c>
      <c r="AJ13" s="98"/>
      <c r="AK13" s="102">
        <f t="shared" si="9"/>
        <v>3200</v>
      </c>
      <c r="AL13" s="99">
        <v>800</v>
      </c>
      <c r="AM13" s="98"/>
      <c r="AN13" s="102">
        <f t="shared" si="10"/>
        <v>4000</v>
      </c>
      <c r="AO13" s="99">
        <v>800</v>
      </c>
      <c r="AP13" s="114"/>
      <c r="AQ13" s="102">
        <f t="shared" si="11"/>
        <v>4800</v>
      </c>
      <c r="AR13" s="99">
        <v>800</v>
      </c>
      <c r="AS13" s="114"/>
      <c r="AT13" s="102">
        <f t="shared" si="12"/>
        <v>5600</v>
      </c>
      <c r="AU13" s="99">
        <v>800</v>
      </c>
      <c r="AV13" s="114"/>
      <c r="AW13" s="102">
        <f t="shared" si="13"/>
        <v>6400</v>
      </c>
      <c r="AX13" s="99">
        <v>800</v>
      </c>
      <c r="AY13" s="114"/>
      <c r="AZ13" s="102">
        <f t="shared" si="14"/>
        <v>7200</v>
      </c>
    </row>
    <row r="14" spans="1:52" x14ac:dyDescent="0.25">
      <c r="A14" s="41">
        <f>VLOOKUP(B14,справочник!$B$2:$E$322,4,FALSE)</f>
        <v>109</v>
      </c>
      <c r="B14" t="str">
        <f t="shared" si="3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>INT(($H$325-G14)/30)</f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4"/>
        <v>2000</v>
      </c>
      <c r="Z14" s="96">
        <v>12</v>
      </c>
      <c r="AA14" s="96">
        <f t="shared" si="5"/>
        <v>9600</v>
      </c>
      <c r="AB14" s="96">
        <f t="shared" si="6"/>
        <v>28600</v>
      </c>
      <c r="AC14" s="99">
        <v>800</v>
      </c>
      <c r="AD14" s="98"/>
      <c r="AE14" s="102">
        <f t="shared" si="7"/>
        <v>29400</v>
      </c>
      <c r="AF14" s="99">
        <v>800</v>
      </c>
      <c r="AG14" s="98"/>
      <c r="AH14" s="102">
        <f t="shared" si="8"/>
        <v>30200</v>
      </c>
      <c r="AI14" s="99">
        <v>800</v>
      </c>
      <c r="AJ14" s="98"/>
      <c r="AK14" s="102">
        <f t="shared" si="9"/>
        <v>31000</v>
      </c>
      <c r="AL14" s="99">
        <v>800</v>
      </c>
      <c r="AM14" s="98"/>
      <c r="AN14" s="102">
        <f t="shared" si="10"/>
        <v>31800</v>
      </c>
      <c r="AO14" s="99">
        <v>800</v>
      </c>
      <c r="AP14" s="114"/>
      <c r="AQ14" s="102">
        <f t="shared" si="11"/>
        <v>32600</v>
      </c>
      <c r="AR14" s="99">
        <v>800</v>
      </c>
      <c r="AS14" s="114"/>
      <c r="AT14" s="102">
        <f t="shared" si="12"/>
        <v>33400</v>
      </c>
      <c r="AU14" s="99">
        <v>800</v>
      </c>
      <c r="AV14" s="114"/>
      <c r="AW14" s="102">
        <f t="shared" si="13"/>
        <v>34200</v>
      </c>
      <c r="AX14" s="99">
        <v>800</v>
      </c>
      <c r="AY14" s="114"/>
      <c r="AZ14" s="102">
        <f t="shared" si="14"/>
        <v>35000</v>
      </c>
    </row>
    <row r="15" spans="1:52" x14ac:dyDescent="0.25">
      <c r="A15" s="41">
        <f>VLOOKUP(B15,справочник!$B$2:$E$322,4,FALSE)</f>
        <v>130</v>
      </c>
      <c r="B15" t="str">
        <f t="shared" si="3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>INT(($H$325-G15)/30)</f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4"/>
        <v>12000</v>
      </c>
      <c r="Z15" s="96">
        <v>12</v>
      </c>
      <c r="AA15" s="96">
        <f t="shared" si="5"/>
        <v>9600</v>
      </c>
      <c r="AB15" s="96">
        <f t="shared" si="6"/>
        <v>-2400</v>
      </c>
      <c r="AC15" s="99">
        <v>800</v>
      </c>
      <c r="AD15" s="98"/>
      <c r="AE15" s="102">
        <f t="shared" si="7"/>
        <v>-1600</v>
      </c>
      <c r="AF15" s="99">
        <v>800</v>
      </c>
      <c r="AG15" s="98"/>
      <c r="AH15" s="102">
        <f t="shared" si="8"/>
        <v>-800</v>
      </c>
      <c r="AI15" s="99">
        <v>800</v>
      </c>
      <c r="AJ15" s="98"/>
      <c r="AK15" s="102">
        <f t="shared" si="9"/>
        <v>0</v>
      </c>
      <c r="AL15" s="99">
        <v>800</v>
      </c>
      <c r="AM15" s="98"/>
      <c r="AN15" s="102">
        <f t="shared" si="10"/>
        <v>800</v>
      </c>
      <c r="AO15" s="99">
        <v>800</v>
      </c>
      <c r="AP15" s="114">
        <v>800</v>
      </c>
      <c r="AQ15" s="102">
        <f t="shared" si="11"/>
        <v>800</v>
      </c>
      <c r="AR15" s="99">
        <v>800</v>
      </c>
      <c r="AS15" s="114">
        <v>2400</v>
      </c>
      <c r="AT15" s="102">
        <f t="shared" si="12"/>
        <v>-800</v>
      </c>
      <c r="AU15" s="99">
        <v>800</v>
      </c>
      <c r="AV15" s="114">
        <v>800</v>
      </c>
      <c r="AW15" s="102">
        <f t="shared" si="13"/>
        <v>-800</v>
      </c>
      <c r="AX15" s="99">
        <v>800</v>
      </c>
      <c r="AY15" s="114"/>
      <c r="AZ15" s="102">
        <f t="shared" si="14"/>
        <v>0</v>
      </c>
    </row>
    <row r="16" spans="1:52" s="80" customFormat="1" x14ac:dyDescent="0.25">
      <c r="A16" s="103">
        <f>VLOOKUP(B16,справочник!$B$2:$E$322,4,FALSE)</f>
        <v>7</v>
      </c>
      <c r="B16" s="80" t="str">
        <f t="shared" si="3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>INT(($H$325-G16)/30)</f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4"/>
        <v>0</v>
      </c>
      <c r="Z16" s="104">
        <v>12</v>
      </c>
      <c r="AA16" s="104">
        <f t="shared" si="5"/>
        <v>9600</v>
      </c>
      <c r="AB16" s="104">
        <f t="shared" si="6"/>
        <v>37600</v>
      </c>
      <c r="AC16" s="104">
        <v>800</v>
      </c>
      <c r="AD16" s="105"/>
      <c r="AE16" s="130">
        <f>SUM(AB16:AB17)+SUM(AC16:AC17)-SUM(AD16:AD17)</f>
        <v>47400</v>
      </c>
      <c r="AF16" s="104">
        <v>800</v>
      </c>
      <c r="AG16" s="105"/>
      <c r="AH16" s="130">
        <f>SUM(AE16:AE17)+SUM(AF16:AF17)-SUM(AG16:AG17)</f>
        <v>48200</v>
      </c>
      <c r="AI16" s="104">
        <v>800</v>
      </c>
      <c r="AJ16" s="105"/>
      <c r="AK16" s="130">
        <f>SUM(AH16:AH17)+SUM(AI16:AI17)-SUM(AJ16:AJ17)</f>
        <v>49000</v>
      </c>
      <c r="AL16" s="104">
        <v>800</v>
      </c>
      <c r="AM16" s="105"/>
      <c r="AN16" s="130">
        <f>SUM(AK16:AK17)+SUM(AL16:AL17)-SUM(AM16:AM17)</f>
        <v>49800</v>
      </c>
      <c r="AO16" s="104">
        <v>800</v>
      </c>
      <c r="AP16" s="105"/>
      <c r="AQ16" s="130">
        <f>SUM(AN16:AN17)+SUM(AO16:AO17)-SUM(AP16:AP17)</f>
        <v>50600</v>
      </c>
      <c r="AR16" s="104">
        <v>800</v>
      </c>
      <c r="AS16" s="105"/>
      <c r="AT16" s="130">
        <f>SUM(AQ16:AQ17)+SUM(AR16:AR17)-SUM(AS16:AS17)</f>
        <v>51400</v>
      </c>
      <c r="AU16" s="104">
        <v>800</v>
      </c>
      <c r="AV16" s="105"/>
      <c r="AW16" s="140">
        <f>SUM(AT16:AT17)+SUM(AU16:AU17)-SUM(AV16:AV17)</f>
        <v>52200</v>
      </c>
      <c r="AX16" s="104">
        <v>800</v>
      </c>
      <c r="AY16" s="105"/>
      <c r="AZ16" s="140">
        <f>SUM(AW16:AW17)+SUM(AX16:AX17)-SUM(AY16:AY17)</f>
        <v>53000</v>
      </c>
    </row>
    <row r="17" spans="1:52" s="80" customFormat="1" x14ac:dyDescent="0.25">
      <c r="A17" s="103">
        <f>VLOOKUP(B17,справочник!$B$2:$E$322,4,FALSE)</f>
        <v>7</v>
      </c>
      <c r="B17" s="80" t="str">
        <f t="shared" si="3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1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4"/>
        <v>0</v>
      </c>
      <c r="Z17" s="104">
        <v>0</v>
      </c>
      <c r="AA17" s="104">
        <f t="shared" si="5"/>
        <v>0</v>
      </c>
      <c r="AB17" s="104">
        <f t="shared" si="6"/>
        <v>9000</v>
      </c>
      <c r="AC17" s="104">
        <v>0</v>
      </c>
      <c r="AD17" s="105"/>
      <c r="AE17" s="132"/>
      <c r="AF17" s="104">
        <v>0</v>
      </c>
      <c r="AG17" s="105"/>
      <c r="AH17" s="132"/>
      <c r="AI17" s="104">
        <v>0</v>
      </c>
      <c r="AJ17" s="105"/>
      <c r="AK17" s="132"/>
      <c r="AL17" s="104">
        <v>0</v>
      </c>
      <c r="AM17" s="105"/>
      <c r="AN17" s="132"/>
      <c r="AO17" s="104">
        <v>0</v>
      </c>
      <c r="AP17" s="105"/>
      <c r="AQ17" s="132"/>
      <c r="AR17" s="104">
        <v>0</v>
      </c>
      <c r="AS17" s="105"/>
      <c r="AT17" s="132"/>
      <c r="AU17" s="104">
        <v>0</v>
      </c>
      <c r="AV17" s="105"/>
      <c r="AW17" s="141"/>
      <c r="AX17" s="104">
        <v>0</v>
      </c>
      <c r="AY17" s="105"/>
      <c r="AZ17" s="141"/>
    </row>
    <row r="18" spans="1:52" x14ac:dyDescent="0.25">
      <c r="A18" s="41">
        <f>VLOOKUP(B18,справочник!$B$2:$E$322,4,FALSE)</f>
        <v>193</v>
      </c>
      <c r="B18" t="str">
        <f t="shared" si="3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4"/>
        <v>0</v>
      </c>
      <c r="Z18" s="96">
        <v>12</v>
      </c>
      <c r="AA18" s="96">
        <f t="shared" si="5"/>
        <v>9600</v>
      </c>
      <c r="AB18" s="96">
        <f t="shared" si="6"/>
        <v>9600</v>
      </c>
      <c r="AC18" s="99">
        <v>800</v>
      </c>
      <c r="AD18" s="98"/>
      <c r="AE18" s="102">
        <f t="shared" si="7"/>
        <v>10400</v>
      </c>
      <c r="AF18" s="99">
        <v>800</v>
      </c>
      <c r="AG18" s="98"/>
      <c r="AH18" s="102">
        <f t="shared" ref="AH18:AH37" si="15">AE18+AF18-AG18</f>
        <v>11200</v>
      </c>
      <c r="AI18" s="99">
        <v>800</v>
      </c>
      <c r="AJ18" s="98"/>
      <c r="AK18" s="102">
        <f t="shared" ref="AK18:AK30" si="16">AH18+AI18-AJ18</f>
        <v>12000</v>
      </c>
      <c r="AL18" s="99">
        <v>800</v>
      </c>
      <c r="AM18" s="98"/>
      <c r="AN18" s="102">
        <f t="shared" ref="AN18:AN30" si="17">AK18+AL18-AM18</f>
        <v>12800</v>
      </c>
      <c r="AO18" s="99">
        <v>800</v>
      </c>
      <c r="AP18" s="114">
        <v>3200</v>
      </c>
      <c r="AQ18" s="102">
        <f t="shared" ref="AQ18:AQ30" si="18">AN18+AO18-AP18</f>
        <v>10400</v>
      </c>
      <c r="AR18" s="99">
        <v>800</v>
      </c>
      <c r="AS18" s="114"/>
      <c r="AT18" s="102">
        <f t="shared" ref="AT18:AT30" si="19">AQ18+AR18-AS18</f>
        <v>11200</v>
      </c>
      <c r="AU18" s="99">
        <v>800</v>
      </c>
      <c r="AV18" s="114"/>
      <c r="AW18" s="102">
        <f t="shared" ref="AW18:AW30" si="20">AT18+AU18-AV18</f>
        <v>12000</v>
      </c>
      <c r="AX18" s="99">
        <v>800</v>
      </c>
      <c r="AY18" s="114"/>
      <c r="AZ18" s="102">
        <f t="shared" ref="AZ18:AZ30" si="21">AW18+AX18-AY18</f>
        <v>12800</v>
      </c>
    </row>
    <row r="19" spans="1:52" x14ac:dyDescent="0.25">
      <c r="A19" s="41">
        <f>VLOOKUP(B19,справочник!$B$2:$E$322,4,FALSE)</f>
        <v>178</v>
      </c>
      <c r="B19" t="str">
        <f t="shared" si="3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4"/>
        <v>10000</v>
      </c>
      <c r="Z19" s="96">
        <v>12</v>
      </c>
      <c r="AA19" s="96">
        <f t="shared" si="5"/>
        <v>9600</v>
      </c>
      <c r="AB19" s="96">
        <f t="shared" si="6"/>
        <v>12600</v>
      </c>
      <c r="AC19" s="99">
        <v>800</v>
      </c>
      <c r="AD19" s="98">
        <v>13000</v>
      </c>
      <c r="AE19" s="102">
        <f t="shared" si="7"/>
        <v>400</v>
      </c>
      <c r="AF19" s="99">
        <v>800</v>
      </c>
      <c r="AG19" s="98"/>
      <c r="AH19" s="102">
        <f t="shared" si="15"/>
        <v>1200</v>
      </c>
      <c r="AI19" s="99">
        <v>800</v>
      </c>
      <c r="AJ19" s="98"/>
      <c r="AK19" s="102">
        <f t="shared" si="16"/>
        <v>2000</v>
      </c>
      <c r="AL19" s="99">
        <v>800</v>
      </c>
      <c r="AM19" s="98"/>
      <c r="AN19" s="102">
        <f t="shared" si="17"/>
        <v>2800</v>
      </c>
      <c r="AO19" s="99">
        <v>800</v>
      </c>
      <c r="AP19" s="114"/>
      <c r="AQ19" s="102">
        <f t="shared" si="18"/>
        <v>3600</v>
      </c>
      <c r="AR19" s="99">
        <v>800</v>
      </c>
      <c r="AS19" s="114">
        <f>5000+3000</f>
        <v>8000</v>
      </c>
      <c r="AT19" s="102">
        <f t="shared" si="19"/>
        <v>-3600</v>
      </c>
      <c r="AU19" s="99">
        <v>800</v>
      </c>
      <c r="AV19" s="114"/>
      <c r="AW19" s="102">
        <f t="shared" si="20"/>
        <v>-2800</v>
      </c>
      <c r="AX19" s="99">
        <v>800</v>
      </c>
      <c r="AY19" s="114">
        <v>5000</v>
      </c>
      <c r="AZ19" s="102">
        <f t="shared" si="21"/>
        <v>-7000</v>
      </c>
    </row>
    <row r="20" spans="1:52" x14ac:dyDescent="0.25">
      <c r="A20" s="41">
        <f>VLOOKUP(B20,справочник!$B$2:$E$322,4,FALSE)</f>
        <v>119</v>
      </c>
      <c r="B20" t="str">
        <f t="shared" si="3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4"/>
        <v>3000</v>
      </c>
      <c r="Z20" s="96">
        <v>12</v>
      </c>
      <c r="AA20" s="96">
        <f t="shared" si="5"/>
        <v>9600</v>
      </c>
      <c r="AB20" s="96">
        <f t="shared" si="6"/>
        <v>26600</v>
      </c>
      <c r="AC20" s="99">
        <v>800</v>
      </c>
      <c r="AD20" s="98"/>
      <c r="AE20" s="102">
        <f t="shared" si="7"/>
        <v>27400</v>
      </c>
      <c r="AF20" s="99">
        <v>800</v>
      </c>
      <c r="AG20" s="98"/>
      <c r="AH20" s="102">
        <f t="shared" si="15"/>
        <v>28200</v>
      </c>
      <c r="AI20" s="99">
        <v>800</v>
      </c>
      <c r="AJ20" s="98"/>
      <c r="AK20" s="102">
        <f t="shared" si="16"/>
        <v>29000</v>
      </c>
      <c r="AL20" s="99">
        <v>800</v>
      </c>
      <c r="AM20" s="98"/>
      <c r="AN20" s="102">
        <f t="shared" si="17"/>
        <v>29800</v>
      </c>
      <c r="AO20" s="99">
        <v>800</v>
      </c>
      <c r="AP20" s="114"/>
      <c r="AQ20" s="102">
        <f t="shared" si="18"/>
        <v>30600</v>
      </c>
      <c r="AR20" s="99">
        <v>800</v>
      </c>
      <c r="AS20" s="114"/>
      <c r="AT20" s="102">
        <f t="shared" si="19"/>
        <v>31400</v>
      </c>
      <c r="AU20" s="99">
        <v>800</v>
      </c>
      <c r="AV20" s="114"/>
      <c r="AW20" s="102">
        <f t="shared" si="20"/>
        <v>32200</v>
      </c>
      <c r="AX20" s="99">
        <v>800</v>
      </c>
      <c r="AY20" s="114"/>
      <c r="AZ20" s="102">
        <f t="shared" si="21"/>
        <v>33000</v>
      </c>
    </row>
    <row r="21" spans="1:52" x14ac:dyDescent="0.25">
      <c r="A21" s="41">
        <f>VLOOKUP(B21,справочник!$B$2:$E$322,4,FALSE)</f>
        <v>293</v>
      </c>
      <c r="B21" t="str">
        <f t="shared" si="3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4"/>
        <v>0</v>
      </c>
      <c r="Z21" s="96">
        <v>12</v>
      </c>
      <c r="AA21" s="96">
        <f t="shared" si="5"/>
        <v>9600</v>
      </c>
      <c r="AB21" s="96">
        <f t="shared" si="6"/>
        <v>21600</v>
      </c>
      <c r="AC21" s="99">
        <v>800</v>
      </c>
      <c r="AD21" s="98"/>
      <c r="AE21" s="102">
        <f t="shared" si="7"/>
        <v>22400</v>
      </c>
      <c r="AF21" s="99">
        <v>800</v>
      </c>
      <c r="AG21" s="98"/>
      <c r="AH21" s="102">
        <f t="shared" si="15"/>
        <v>23200</v>
      </c>
      <c r="AI21" s="99">
        <v>800</v>
      </c>
      <c r="AJ21" s="98"/>
      <c r="AK21" s="102">
        <f t="shared" si="16"/>
        <v>24000</v>
      </c>
      <c r="AL21" s="99">
        <v>800</v>
      </c>
      <c r="AM21" s="98"/>
      <c r="AN21" s="102">
        <f t="shared" si="17"/>
        <v>24800</v>
      </c>
      <c r="AO21" s="99">
        <v>800</v>
      </c>
      <c r="AP21" s="114"/>
      <c r="AQ21" s="102">
        <f t="shared" si="18"/>
        <v>25600</v>
      </c>
      <c r="AR21" s="99">
        <v>800</v>
      </c>
      <c r="AS21" s="114"/>
      <c r="AT21" s="102">
        <f t="shared" si="19"/>
        <v>26400</v>
      </c>
      <c r="AU21" s="99">
        <v>800</v>
      </c>
      <c r="AV21" s="114"/>
      <c r="AW21" s="102">
        <f t="shared" si="20"/>
        <v>27200</v>
      </c>
      <c r="AX21" s="99">
        <v>800</v>
      </c>
      <c r="AY21" s="114"/>
      <c r="AZ21" s="102">
        <f t="shared" si="21"/>
        <v>28000</v>
      </c>
    </row>
    <row r="22" spans="1:52" x14ac:dyDescent="0.25">
      <c r="A22" s="41">
        <f>VLOOKUP(B22,справочник!$B$2:$E$322,4,FALSE)</f>
        <v>191</v>
      </c>
      <c r="B22" t="str">
        <f t="shared" si="3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4"/>
        <v>0</v>
      </c>
      <c r="Z22" s="96">
        <v>12</v>
      </c>
      <c r="AA22" s="96">
        <f t="shared" si="5"/>
        <v>9600</v>
      </c>
      <c r="AB22" s="96">
        <f t="shared" si="6"/>
        <v>9600</v>
      </c>
      <c r="AC22" s="99">
        <v>800</v>
      </c>
      <c r="AD22" s="98"/>
      <c r="AE22" s="102">
        <f t="shared" si="7"/>
        <v>10400</v>
      </c>
      <c r="AF22" s="99">
        <v>800</v>
      </c>
      <c r="AG22" s="98"/>
      <c r="AH22" s="102">
        <f t="shared" si="15"/>
        <v>11200</v>
      </c>
      <c r="AI22" s="99">
        <v>800</v>
      </c>
      <c r="AJ22" s="98"/>
      <c r="AK22" s="102">
        <f t="shared" si="16"/>
        <v>12000</v>
      </c>
      <c r="AL22" s="99">
        <v>800</v>
      </c>
      <c r="AM22" s="98"/>
      <c r="AN22" s="102">
        <f t="shared" si="17"/>
        <v>12800</v>
      </c>
      <c r="AO22" s="99">
        <v>800</v>
      </c>
      <c r="AP22" s="114"/>
      <c r="AQ22" s="102">
        <f t="shared" si="18"/>
        <v>13600</v>
      </c>
      <c r="AR22" s="99">
        <v>800</v>
      </c>
      <c r="AS22" s="114"/>
      <c r="AT22" s="102">
        <f t="shared" si="19"/>
        <v>14400</v>
      </c>
      <c r="AU22" s="99">
        <v>800</v>
      </c>
      <c r="AV22" s="114"/>
      <c r="AW22" s="102">
        <f t="shared" si="20"/>
        <v>15200</v>
      </c>
      <c r="AX22" s="99">
        <v>800</v>
      </c>
      <c r="AY22" s="114"/>
      <c r="AZ22" s="102">
        <f t="shared" si="21"/>
        <v>16000</v>
      </c>
    </row>
    <row r="23" spans="1:52" ht="25.5" x14ac:dyDescent="0.25">
      <c r="A23" s="41">
        <f>VLOOKUP(B23,справочник!$B$2:$E$322,4,FALSE)</f>
        <v>249</v>
      </c>
      <c r="B23" t="str">
        <f t="shared" si="3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>INT(($H$325-G23)/30)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4"/>
        <v>0</v>
      </c>
      <c r="Z23" s="96">
        <v>12</v>
      </c>
      <c r="AA23" s="96">
        <f t="shared" si="5"/>
        <v>9600</v>
      </c>
      <c r="AB23" s="96">
        <f t="shared" si="6"/>
        <v>33600</v>
      </c>
      <c r="AC23" s="99">
        <v>800</v>
      </c>
      <c r="AD23" s="98"/>
      <c r="AE23" s="102">
        <f t="shared" si="7"/>
        <v>34400</v>
      </c>
      <c r="AF23" s="99">
        <v>800</v>
      </c>
      <c r="AG23" s="98"/>
      <c r="AH23" s="102">
        <f t="shared" si="15"/>
        <v>35200</v>
      </c>
      <c r="AI23" s="99">
        <v>800</v>
      </c>
      <c r="AJ23" s="98">
        <v>15000</v>
      </c>
      <c r="AK23" s="102">
        <f t="shared" si="16"/>
        <v>21000</v>
      </c>
      <c r="AL23" s="99">
        <v>800</v>
      </c>
      <c r="AM23" s="98"/>
      <c r="AN23" s="102">
        <f t="shared" si="17"/>
        <v>21800</v>
      </c>
      <c r="AO23" s="99">
        <v>800</v>
      </c>
      <c r="AP23" s="114"/>
      <c r="AQ23" s="102">
        <f t="shared" si="18"/>
        <v>22600</v>
      </c>
      <c r="AR23" s="99">
        <v>800</v>
      </c>
      <c r="AS23" s="114"/>
      <c r="AT23" s="102">
        <f t="shared" si="19"/>
        <v>23400</v>
      </c>
      <c r="AU23" s="99">
        <v>800</v>
      </c>
      <c r="AV23" s="114"/>
      <c r="AW23" s="102">
        <f t="shared" si="20"/>
        <v>24200</v>
      </c>
      <c r="AX23" s="99">
        <v>800</v>
      </c>
      <c r="AY23" s="114"/>
      <c r="AZ23" s="102">
        <f t="shared" si="21"/>
        <v>25000</v>
      </c>
    </row>
    <row r="24" spans="1:52" x14ac:dyDescent="0.25">
      <c r="A24" s="41">
        <f>VLOOKUP(B24,справочник!$B$2:$E$322,4,FALSE)</f>
        <v>72</v>
      </c>
      <c r="B24" t="str">
        <f t="shared" si="3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>INT(($H$325-G24)/30)</f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4"/>
        <v>0</v>
      </c>
      <c r="Z24" s="96">
        <v>12</v>
      </c>
      <c r="AA24" s="96">
        <f t="shared" si="5"/>
        <v>9600</v>
      </c>
      <c r="AB24" s="96">
        <f t="shared" si="6"/>
        <v>15600</v>
      </c>
      <c r="AC24" s="99">
        <v>800</v>
      </c>
      <c r="AD24" s="98"/>
      <c r="AE24" s="102">
        <f t="shared" si="7"/>
        <v>16400</v>
      </c>
      <c r="AF24" s="99">
        <v>800</v>
      </c>
      <c r="AG24" s="98"/>
      <c r="AH24" s="102">
        <f t="shared" si="15"/>
        <v>17200</v>
      </c>
      <c r="AI24" s="99">
        <v>800</v>
      </c>
      <c r="AJ24" s="98"/>
      <c r="AK24" s="102">
        <f t="shared" si="16"/>
        <v>18000</v>
      </c>
      <c r="AL24" s="99">
        <v>800</v>
      </c>
      <c r="AM24" s="98"/>
      <c r="AN24" s="102">
        <f t="shared" si="17"/>
        <v>18800</v>
      </c>
      <c r="AO24" s="99">
        <v>800</v>
      </c>
      <c r="AP24" s="114"/>
      <c r="AQ24" s="102">
        <f t="shared" si="18"/>
        <v>19600</v>
      </c>
      <c r="AR24" s="99">
        <v>800</v>
      </c>
      <c r="AS24" s="114"/>
      <c r="AT24" s="102">
        <f t="shared" si="19"/>
        <v>20400</v>
      </c>
      <c r="AU24" s="99">
        <v>800</v>
      </c>
      <c r="AV24" s="114"/>
      <c r="AW24" s="102">
        <f t="shared" si="20"/>
        <v>21200</v>
      </c>
      <c r="AX24" s="99">
        <v>800</v>
      </c>
      <c r="AY24" s="114"/>
      <c r="AZ24" s="102">
        <f t="shared" si="21"/>
        <v>22000</v>
      </c>
    </row>
    <row r="25" spans="1:52" x14ac:dyDescent="0.25">
      <c r="A25" s="41">
        <f>VLOOKUP(B25,справочник!$B$2:$E$322,4,FALSE)</f>
        <v>125</v>
      </c>
      <c r="B25" t="str">
        <f t="shared" si="3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>INT(($H$325-G25)/30)</f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4"/>
        <v>9000</v>
      </c>
      <c r="Z25" s="96">
        <v>12</v>
      </c>
      <c r="AA25" s="96">
        <f t="shared" si="5"/>
        <v>9600</v>
      </c>
      <c r="AB25" s="96">
        <f t="shared" si="6"/>
        <v>5600</v>
      </c>
      <c r="AC25" s="99">
        <v>800</v>
      </c>
      <c r="AD25" s="98"/>
      <c r="AE25" s="102">
        <f t="shared" si="7"/>
        <v>6400</v>
      </c>
      <c r="AF25" s="99">
        <v>800</v>
      </c>
      <c r="AG25" s="98"/>
      <c r="AH25" s="102">
        <f t="shared" si="15"/>
        <v>7200</v>
      </c>
      <c r="AI25" s="99">
        <v>800</v>
      </c>
      <c r="AJ25" s="98"/>
      <c r="AK25" s="102">
        <f t="shared" si="16"/>
        <v>8000</v>
      </c>
      <c r="AL25" s="99">
        <v>800</v>
      </c>
      <c r="AM25" s="98"/>
      <c r="AN25" s="102">
        <f t="shared" si="17"/>
        <v>8800</v>
      </c>
      <c r="AO25" s="99">
        <v>800</v>
      </c>
      <c r="AP25" s="114"/>
      <c r="AQ25" s="102">
        <f t="shared" si="18"/>
        <v>9600</v>
      </c>
      <c r="AR25" s="99">
        <v>800</v>
      </c>
      <c r="AS25" s="114"/>
      <c r="AT25" s="102">
        <f t="shared" si="19"/>
        <v>10400</v>
      </c>
      <c r="AU25" s="99">
        <v>800</v>
      </c>
      <c r="AV25" s="114"/>
      <c r="AW25" s="102">
        <f t="shared" si="20"/>
        <v>11200</v>
      </c>
      <c r="AX25" s="99">
        <v>800</v>
      </c>
      <c r="AY25" s="114"/>
      <c r="AZ25" s="102">
        <f t="shared" si="21"/>
        <v>12000</v>
      </c>
    </row>
    <row r="26" spans="1:52" x14ac:dyDescent="0.25">
      <c r="A26" s="41">
        <f>VLOOKUP(B26,справочник!$B$2:$E$322,4,FALSE)</f>
        <v>229</v>
      </c>
      <c r="B26" t="str">
        <f t="shared" si="3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>INT(($H$325-G26)/30)</f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4"/>
        <v>0</v>
      </c>
      <c r="Z26" s="96">
        <v>12</v>
      </c>
      <c r="AA26" s="96">
        <f t="shared" si="5"/>
        <v>9600</v>
      </c>
      <c r="AB26" s="96">
        <f t="shared" si="6"/>
        <v>32600</v>
      </c>
      <c r="AC26" s="99">
        <v>800</v>
      </c>
      <c r="AD26" s="98"/>
      <c r="AE26" s="102">
        <f t="shared" si="7"/>
        <v>33400</v>
      </c>
      <c r="AF26" s="99">
        <v>800</v>
      </c>
      <c r="AG26" s="98"/>
      <c r="AH26" s="102">
        <f t="shared" si="15"/>
        <v>34200</v>
      </c>
      <c r="AI26" s="99">
        <v>800</v>
      </c>
      <c r="AJ26" s="98"/>
      <c r="AK26" s="102">
        <f t="shared" si="16"/>
        <v>35000</v>
      </c>
      <c r="AL26" s="99">
        <v>800</v>
      </c>
      <c r="AM26" s="98"/>
      <c r="AN26" s="102">
        <f t="shared" si="17"/>
        <v>35800</v>
      </c>
      <c r="AO26" s="99">
        <v>800</v>
      </c>
      <c r="AP26" s="114"/>
      <c r="AQ26" s="102">
        <f t="shared" si="18"/>
        <v>36600</v>
      </c>
      <c r="AR26" s="99">
        <v>800</v>
      </c>
      <c r="AS26" s="114"/>
      <c r="AT26" s="102">
        <f t="shared" si="19"/>
        <v>37400</v>
      </c>
      <c r="AU26" s="99">
        <v>800</v>
      </c>
      <c r="AV26" s="114"/>
      <c r="AW26" s="102">
        <f t="shared" si="20"/>
        <v>38200</v>
      </c>
      <c r="AX26" s="99">
        <v>800</v>
      </c>
      <c r="AY26" s="114"/>
      <c r="AZ26" s="102">
        <f t="shared" si="21"/>
        <v>39000</v>
      </c>
    </row>
    <row r="27" spans="1:52" x14ac:dyDescent="0.25">
      <c r="A27" s="41">
        <f>VLOOKUP(B27,справочник!$B$2:$E$322,4,FALSE)</f>
        <v>296</v>
      </c>
      <c r="B27" t="str">
        <f t="shared" si="3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>INT(($H$325-G27)/30)</f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4"/>
        <v>0</v>
      </c>
      <c r="Z27" s="96">
        <v>12</v>
      </c>
      <c r="AA27" s="96">
        <f t="shared" si="5"/>
        <v>9600</v>
      </c>
      <c r="AB27" s="96">
        <f t="shared" si="6"/>
        <v>53600</v>
      </c>
      <c r="AC27" s="99">
        <v>800</v>
      </c>
      <c r="AD27" s="98"/>
      <c r="AE27" s="102">
        <f t="shared" si="7"/>
        <v>54400</v>
      </c>
      <c r="AF27" s="99">
        <v>800</v>
      </c>
      <c r="AG27" s="98"/>
      <c r="AH27" s="102">
        <f t="shared" si="15"/>
        <v>55200</v>
      </c>
      <c r="AI27" s="99">
        <v>800</v>
      </c>
      <c r="AJ27" s="98"/>
      <c r="AK27" s="102">
        <f t="shared" si="16"/>
        <v>56000</v>
      </c>
      <c r="AL27" s="99">
        <v>800</v>
      </c>
      <c r="AM27" s="98"/>
      <c r="AN27" s="102">
        <f t="shared" si="17"/>
        <v>56800</v>
      </c>
      <c r="AO27" s="99">
        <v>800</v>
      </c>
      <c r="AP27" s="114"/>
      <c r="AQ27" s="102">
        <f t="shared" si="18"/>
        <v>57600</v>
      </c>
      <c r="AR27" s="99">
        <v>800</v>
      </c>
      <c r="AS27" s="114"/>
      <c r="AT27" s="102">
        <f t="shared" si="19"/>
        <v>58400</v>
      </c>
      <c r="AU27" s="99">
        <v>800</v>
      </c>
      <c r="AV27" s="114"/>
      <c r="AW27" s="102">
        <f t="shared" si="20"/>
        <v>59200</v>
      </c>
      <c r="AX27" s="99">
        <v>800</v>
      </c>
      <c r="AY27" s="114"/>
      <c r="AZ27" s="102">
        <f t="shared" si="21"/>
        <v>60000</v>
      </c>
    </row>
    <row r="28" spans="1:52" x14ac:dyDescent="0.25">
      <c r="A28" s="41">
        <f>VLOOKUP(B28,справочник!$B$2:$E$322,4,FALSE)</f>
        <v>281</v>
      </c>
      <c r="B28" t="str">
        <f t="shared" si="3"/>
        <v xml:space="preserve">293Белов Семён Иванович          </v>
      </c>
      <c r="C28" s="89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>INT(($H$325-G28)/30)</f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4"/>
        <v>10000</v>
      </c>
      <c r="Z28" s="96">
        <v>12</v>
      </c>
      <c r="AA28" s="96">
        <f t="shared" si="5"/>
        <v>9600</v>
      </c>
      <c r="AB28" s="96">
        <f t="shared" si="6"/>
        <v>17600</v>
      </c>
      <c r="AC28" s="99">
        <v>800</v>
      </c>
      <c r="AD28" s="98">
        <v>15000</v>
      </c>
      <c r="AE28" s="102">
        <f t="shared" si="7"/>
        <v>3400</v>
      </c>
      <c r="AF28" s="99">
        <v>800</v>
      </c>
      <c r="AG28" s="98"/>
      <c r="AH28" s="102">
        <f t="shared" si="15"/>
        <v>4200</v>
      </c>
      <c r="AI28" s="99">
        <v>800</v>
      </c>
      <c r="AJ28" s="98"/>
      <c r="AK28" s="102">
        <f t="shared" si="16"/>
        <v>5000</v>
      </c>
      <c r="AL28" s="99">
        <v>800</v>
      </c>
      <c r="AM28" s="98"/>
      <c r="AN28" s="102">
        <f t="shared" si="17"/>
        <v>5800</v>
      </c>
      <c r="AO28" s="99">
        <v>800</v>
      </c>
      <c r="AP28" s="114"/>
      <c r="AQ28" s="102">
        <f t="shared" si="18"/>
        <v>6600</v>
      </c>
      <c r="AR28" s="99">
        <v>800</v>
      </c>
      <c r="AS28" s="114"/>
      <c r="AT28" s="102">
        <f t="shared" si="19"/>
        <v>7400</v>
      </c>
      <c r="AU28" s="99">
        <v>800</v>
      </c>
      <c r="AV28" s="114"/>
      <c r="AW28" s="102">
        <f t="shared" si="20"/>
        <v>8200</v>
      </c>
      <c r="AX28" s="99">
        <v>800</v>
      </c>
      <c r="AY28" s="114"/>
      <c r="AZ28" s="102">
        <f t="shared" si="21"/>
        <v>9000</v>
      </c>
    </row>
    <row r="29" spans="1:52" x14ac:dyDescent="0.25">
      <c r="A29" s="41">
        <f>VLOOKUP(B29,справочник!$B$2:$E$322,4,FALSE)</f>
        <v>198</v>
      </c>
      <c r="B29" t="str">
        <f t="shared" si="3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>INT(($H$325-G29)/30)</f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4"/>
        <v>9600</v>
      </c>
      <c r="Z29" s="96">
        <v>12</v>
      </c>
      <c r="AA29" s="96">
        <f t="shared" si="5"/>
        <v>9600</v>
      </c>
      <c r="AB29" s="96">
        <f t="shared" si="6"/>
        <v>0</v>
      </c>
      <c r="AC29" s="99">
        <v>800</v>
      </c>
      <c r="AD29" s="98"/>
      <c r="AE29" s="102">
        <f t="shared" si="7"/>
        <v>800</v>
      </c>
      <c r="AF29" s="99">
        <v>800</v>
      </c>
      <c r="AG29" s="98">
        <v>1600</v>
      </c>
      <c r="AH29" s="102">
        <f t="shared" si="15"/>
        <v>0</v>
      </c>
      <c r="AI29" s="99">
        <v>800</v>
      </c>
      <c r="AJ29" s="98"/>
      <c r="AK29" s="102">
        <f t="shared" si="16"/>
        <v>800</v>
      </c>
      <c r="AL29" s="99">
        <v>800</v>
      </c>
      <c r="AM29" s="98">
        <v>1600</v>
      </c>
      <c r="AN29" s="102">
        <f t="shared" si="17"/>
        <v>0</v>
      </c>
      <c r="AO29" s="99">
        <v>800</v>
      </c>
      <c r="AP29" s="114"/>
      <c r="AQ29" s="102">
        <f t="shared" si="18"/>
        <v>800</v>
      </c>
      <c r="AR29" s="99">
        <v>800</v>
      </c>
      <c r="AS29" s="114">
        <v>1600</v>
      </c>
      <c r="AT29" s="102">
        <f t="shared" si="19"/>
        <v>0</v>
      </c>
      <c r="AU29" s="99">
        <v>800</v>
      </c>
      <c r="AV29" s="114"/>
      <c r="AW29" s="102">
        <f t="shared" si="20"/>
        <v>800</v>
      </c>
      <c r="AX29" s="99">
        <v>800</v>
      </c>
      <c r="AY29" s="114">
        <v>1600</v>
      </c>
      <c r="AZ29" s="102">
        <f t="shared" si="21"/>
        <v>0</v>
      </c>
    </row>
    <row r="30" spans="1:52" s="80" customFormat="1" ht="25.5" x14ac:dyDescent="0.25">
      <c r="A30" s="103">
        <f>VLOOKUP(B30,справочник!$B$2:$E$322,4,FALSE)</f>
        <v>52</v>
      </c>
      <c r="B30" s="80" t="str">
        <f t="shared" si="3"/>
        <v>54Бельская Светлана Александровна (Владимир)</v>
      </c>
      <c r="C30" s="5">
        <v>54</v>
      </c>
      <c r="D30" s="7" t="s">
        <v>27</v>
      </c>
      <c r="E30" s="5" t="s">
        <v>344</v>
      </c>
      <c r="F30" s="19">
        <v>41016</v>
      </c>
      <c r="G30" s="19">
        <v>41000</v>
      </c>
      <c r="H30" s="20">
        <f>INT(($H$325-G30)/30)</f>
        <v>45</v>
      </c>
      <c r="I30" s="5">
        <f t="shared" si="1"/>
        <v>45000</v>
      </c>
      <c r="J30" s="20">
        <v>40000</v>
      </c>
      <c r="K30" s="20">
        <v>5000</v>
      </c>
      <c r="L30" s="21">
        <v>5000</v>
      </c>
      <c r="M30" s="21">
        <v>3000</v>
      </c>
      <c r="N30" s="21">
        <v>2000</v>
      </c>
      <c r="O30" s="21">
        <v>800</v>
      </c>
      <c r="P30" s="21"/>
      <c r="Q30" s="21">
        <v>1600</v>
      </c>
      <c r="R30" s="21"/>
      <c r="S30" s="21"/>
      <c r="T30" s="112">
        <v>1600</v>
      </c>
      <c r="U30" s="21"/>
      <c r="V30" s="21">
        <v>800</v>
      </c>
      <c r="W30" s="21">
        <v>800</v>
      </c>
      <c r="X30" s="21"/>
      <c r="Y30" s="21">
        <f>SUM(M30:X30)</f>
        <v>10600</v>
      </c>
      <c r="Z30" s="104">
        <v>12</v>
      </c>
      <c r="AA30" s="104">
        <f t="shared" si="5"/>
        <v>9600</v>
      </c>
      <c r="AB30" s="138">
        <f>SUM(L30:L31)+SUM(AA30:AA31)-SUM(Y30:Y31)</f>
        <v>-1600</v>
      </c>
      <c r="AC30" s="104">
        <v>800</v>
      </c>
      <c r="AD30" s="105"/>
      <c r="AE30" s="106">
        <f t="shared" si="7"/>
        <v>-800</v>
      </c>
      <c r="AF30" s="104">
        <v>800</v>
      </c>
      <c r="AG30" s="105"/>
      <c r="AH30" s="133">
        <f t="shared" si="15"/>
        <v>0</v>
      </c>
      <c r="AI30" s="104">
        <v>800</v>
      </c>
      <c r="AJ30" s="105">
        <f>800+1600</f>
        <v>2400</v>
      </c>
      <c r="AK30" s="133">
        <f t="shared" si="16"/>
        <v>-1600</v>
      </c>
      <c r="AL30" s="104">
        <v>800</v>
      </c>
      <c r="AM30" s="105"/>
      <c r="AN30" s="133">
        <f t="shared" si="17"/>
        <v>-800</v>
      </c>
      <c r="AO30" s="104">
        <v>800</v>
      </c>
      <c r="AP30" s="105"/>
      <c r="AQ30" s="133">
        <f t="shared" si="18"/>
        <v>0</v>
      </c>
      <c r="AR30" s="104">
        <v>800</v>
      </c>
      <c r="AS30" s="105"/>
      <c r="AT30" s="133">
        <f t="shared" si="19"/>
        <v>800</v>
      </c>
      <c r="AU30" s="104">
        <v>800</v>
      </c>
      <c r="AV30" s="105"/>
      <c r="AW30" s="140">
        <f t="shared" si="20"/>
        <v>1600</v>
      </c>
      <c r="AX30" s="104">
        <v>800</v>
      </c>
      <c r="AY30" s="105">
        <v>1600</v>
      </c>
      <c r="AZ30" s="140">
        <f t="shared" si="21"/>
        <v>800</v>
      </c>
    </row>
    <row r="31" spans="1:52" s="80" customFormat="1" ht="25.5" x14ac:dyDescent="0.25">
      <c r="A31" s="103">
        <f>VLOOKUP(B31,справочник!$B$2:$E$322,4,FALSE)</f>
        <v>51</v>
      </c>
      <c r="B31" s="80" t="str">
        <f t="shared" si="3"/>
        <v>53Бельский Владимир Владимирович (Светлана)</v>
      </c>
      <c r="C31" s="5">
        <v>53</v>
      </c>
      <c r="D31" s="7" t="s">
        <v>28</v>
      </c>
      <c r="E31" s="5" t="s">
        <v>345</v>
      </c>
      <c r="F31" s="19">
        <v>41016</v>
      </c>
      <c r="G31" s="19">
        <v>41000</v>
      </c>
      <c r="H31" s="20">
        <v>43</v>
      </c>
      <c r="I31" s="5">
        <f t="shared" si="1"/>
        <v>43000</v>
      </c>
      <c r="J31" s="20">
        <v>28000</v>
      </c>
      <c r="K31" s="20">
        <v>7000</v>
      </c>
      <c r="L31" s="21">
        <v>5000</v>
      </c>
      <c r="M31" s="21">
        <v>3000</v>
      </c>
      <c r="N31" s="21">
        <v>2000</v>
      </c>
      <c r="O31" s="21">
        <v>800</v>
      </c>
      <c r="P31" s="21"/>
      <c r="Q31" s="21">
        <v>1600</v>
      </c>
      <c r="R31" s="21"/>
      <c r="S31" s="21"/>
      <c r="T31" s="112">
        <v>1600</v>
      </c>
      <c r="U31" s="21">
        <v>800</v>
      </c>
      <c r="V31" s="21"/>
      <c r="W31" s="21">
        <v>800</v>
      </c>
      <c r="X31" s="21"/>
      <c r="Y31" s="21">
        <f t="shared" si="4"/>
        <v>10600</v>
      </c>
      <c r="Z31" s="104">
        <v>0</v>
      </c>
      <c r="AA31" s="104">
        <f t="shared" si="5"/>
        <v>0</v>
      </c>
      <c r="AB31" s="139"/>
      <c r="AC31" s="104">
        <v>0</v>
      </c>
      <c r="AD31" s="105"/>
      <c r="AE31" s="106">
        <f t="shared" si="7"/>
        <v>0</v>
      </c>
      <c r="AF31" s="104">
        <v>0</v>
      </c>
      <c r="AG31" s="105"/>
      <c r="AH31" s="134"/>
      <c r="AI31" s="104">
        <v>0</v>
      </c>
      <c r="AJ31" s="105"/>
      <c r="AK31" s="134"/>
      <c r="AL31" s="104">
        <v>0</v>
      </c>
      <c r="AM31" s="105"/>
      <c r="AN31" s="134"/>
      <c r="AO31" s="104">
        <v>0</v>
      </c>
      <c r="AP31" s="105"/>
      <c r="AQ31" s="134"/>
      <c r="AR31" s="104">
        <v>0</v>
      </c>
      <c r="AS31" s="105"/>
      <c r="AT31" s="134"/>
      <c r="AU31" s="104">
        <v>0</v>
      </c>
      <c r="AV31" s="105"/>
      <c r="AW31" s="141"/>
      <c r="AX31" s="104">
        <v>0</v>
      </c>
      <c r="AY31" s="105"/>
      <c r="AZ31" s="141"/>
    </row>
    <row r="32" spans="1:52" x14ac:dyDescent="0.25">
      <c r="A32" s="41">
        <f>VLOOKUP(B32,справочник!$B$2:$E$322,4,FALSE)</f>
        <v>136</v>
      </c>
      <c r="B32" t="str">
        <f t="shared" si="3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>INT(($H$325-G32)/30)</f>
        <v>38</v>
      </c>
      <c r="I32" s="1">
        <f t="shared" si="1"/>
        <v>38000</v>
      </c>
      <c r="J32" s="17">
        <v>28000</v>
      </c>
      <c r="K32" s="17"/>
      <c r="L32" s="18">
        <f t="shared" ref="L32:L95" si="22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4"/>
        <v>15600</v>
      </c>
      <c r="Z32" s="96">
        <v>12</v>
      </c>
      <c r="AA32" s="96">
        <f t="shared" si="5"/>
        <v>9600</v>
      </c>
      <c r="AB32" s="96">
        <f t="shared" si="6"/>
        <v>4000</v>
      </c>
      <c r="AC32" s="99">
        <v>800</v>
      </c>
      <c r="AD32" s="98"/>
      <c r="AE32" s="102">
        <f t="shared" si="7"/>
        <v>4800</v>
      </c>
      <c r="AF32" s="99">
        <v>800</v>
      </c>
      <c r="AG32" s="98"/>
      <c r="AH32" s="102">
        <f t="shared" si="15"/>
        <v>5600</v>
      </c>
      <c r="AI32" s="99">
        <v>800</v>
      </c>
      <c r="AJ32" s="98"/>
      <c r="AK32" s="102">
        <f t="shared" ref="AK32:AK37" si="23">AH32+AI32-AJ32</f>
        <v>6400</v>
      </c>
      <c r="AL32" s="99">
        <v>800</v>
      </c>
      <c r="AM32" s="98"/>
      <c r="AN32" s="102">
        <f t="shared" ref="AN32:AN37" si="24">AK32+AL32-AM32</f>
        <v>7200</v>
      </c>
      <c r="AO32" s="99">
        <v>800</v>
      </c>
      <c r="AP32" s="114"/>
      <c r="AQ32" s="102">
        <f t="shared" ref="AQ32:AQ37" si="25">AN32+AO32-AP32</f>
        <v>8000</v>
      </c>
      <c r="AR32" s="99">
        <v>800</v>
      </c>
      <c r="AS32" s="114"/>
      <c r="AT32" s="102">
        <f t="shared" ref="AT32:AT37" si="26">AQ32+AR32-AS32</f>
        <v>8800</v>
      </c>
      <c r="AU32" s="99">
        <v>800</v>
      </c>
      <c r="AV32" s="114"/>
      <c r="AW32" s="102">
        <f t="shared" ref="AW32:AW37" si="27">AT32+AU32-AV32</f>
        <v>9600</v>
      </c>
      <c r="AX32" s="99">
        <v>800</v>
      </c>
      <c r="AY32" s="114"/>
      <c r="AZ32" s="102">
        <f t="shared" ref="AZ32:AZ37" si="28">AW32+AX32-AY32</f>
        <v>10400</v>
      </c>
    </row>
    <row r="33" spans="1:52" x14ac:dyDescent="0.25">
      <c r="A33" s="41">
        <f>VLOOKUP(B33,справочник!$B$2:$E$322,4,FALSE)</f>
        <v>11</v>
      </c>
      <c r="B33" t="str">
        <f t="shared" si="3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>INT(($H$325-G33)/30)</f>
        <v>38</v>
      </c>
      <c r="I33" s="1">
        <f t="shared" si="1"/>
        <v>38000</v>
      </c>
      <c r="J33" s="17">
        <v>26000</v>
      </c>
      <c r="K33" s="17"/>
      <c r="L33" s="18">
        <f t="shared" si="22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4"/>
        <v>0</v>
      </c>
      <c r="Z33" s="96">
        <v>12</v>
      </c>
      <c r="AA33" s="96">
        <f t="shared" si="5"/>
        <v>9600</v>
      </c>
      <c r="AB33" s="96">
        <f t="shared" si="6"/>
        <v>21600</v>
      </c>
      <c r="AC33" s="99">
        <v>800</v>
      </c>
      <c r="AD33" s="98"/>
      <c r="AE33" s="102">
        <f t="shared" si="7"/>
        <v>22400</v>
      </c>
      <c r="AF33" s="99">
        <v>800</v>
      </c>
      <c r="AG33" s="98"/>
      <c r="AH33" s="102">
        <f t="shared" si="15"/>
        <v>23200</v>
      </c>
      <c r="AI33" s="99">
        <v>800</v>
      </c>
      <c r="AJ33" s="98"/>
      <c r="AK33" s="102">
        <f t="shared" si="23"/>
        <v>24000</v>
      </c>
      <c r="AL33" s="99">
        <v>800</v>
      </c>
      <c r="AM33" s="98"/>
      <c r="AN33" s="102">
        <f t="shared" si="24"/>
        <v>24800</v>
      </c>
      <c r="AO33" s="99">
        <v>800</v>
      </c>
      <c r="AP33" s="114"/>
      <c r="AQ33" s="102">
        <f t="shared" si="25"/>
        <v>25600</v>
      </c>
      <c r="AR33" s="99">
        <v>800</v>
      </c>
      <c r="AS33" s="114"/>
      <c r="AT33" s="102">
        <f t="shared" si="26"/>
        <v>26400</v>
      </c>
      <c r="AU33" s="99">
        <v>800</v>
      </c>
      <c r="AV33" s="114"/>
      <c r="AW33" s="102">
        <f t="shared" si="27"/>
        <v>27200</v>
      </c>
      <c r="AX33" s="99">
        <v>800</v>
      </c>
      <c r="AY33" s="114"/>
      <c r="AZ33" s="102">
        <f t="shared" si="28"/>
        <v>28000</v>
      </c>
    </row>
    <row r="34" spans="1:52" x14ac:dyDescent="0.25">
      <c r="A34" s="41">
        <f>VLOOKUP(B34,справочник!$B$2:$E$322,4,FALSE)</f>
        <v>114</v>
      </c>
      <c r="B34" t="str">
        <f t="shared" si="3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>INT(($H$325-G34)/30)</f>
        <v>36</v>
      </c>
      <c r="I34" s="1">
        <f t="shared" si="1"/>
        <v>36000</v>
      </c>
      <c r="J34" s="17">
        <v>1000</v>
      </c>
      <c r="K34" s="17"/>
      <c r="L34" s="18">
        <f t="shared" si="22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4"/>
        <v>0</v>
      </c>
      <c r="Z34" s="96">
        <v>12</v>
      </c>
      <c r="AA34" s="96">
        <f t="shared" si="5"/>
        <v>9600</v>
      </c>
      <c r="AB34" s="96">
        <f t="shared" si="6"/>
        <v>44600</v>
      </c>
      <c r="AC34" s="99">
        <v>800</v>
      </c>
      <c r="AD34" s="98"/>
      <c r="AE34" s="102">
        <f t="shared" si="7"/>
        <v>45400</v>
      </c>
      <c r="AF34" s="99">
        <v>800</v>
      </c>
      <c r="AG34" s="98"/>
      <c r="AH34" s="102">
        <f t="shared" si="15"/>
        <v>46200</v>
      </c>
      <c r="AI34" s="99">
        <v>800</v>
      </c>
      <c r="AJ34" s="98"/>
      <c r="AK34" s="102">
        <f t="shared" si="23"/>
        <v>47000</v>
      </c>
      <c r="AL34" s="99">
        <v>800</v>
      </c>
      <c r="AM34" s="98"/>
      <c r="AN34" s="102">
        <f t="shared" si="24"/>
        <v>47800</v>
      </c>
      <c r="AO34" s="99">
        <v>800</v>
      </c>
      <c r="AP34" s="114"/>
      <c r="AQ34" s="102">
        <f t="shared" si="25"/>
        <v>48600</v>
      </c>
      <c r="AR34" s="99">
        <v>800</v>
      </c>
      <c r="AS34" s="114">
        <v>4800</v>
      </c>
      <c r="AT34" s="102">
        <f t="shared" si="26"/>
        <v>44600</v>
      </c>
      <c r="AU34" s="99">
        <v>800</v>
      </c>
      <c r="AV34" s="114"/>
      <c r="AW34" s="102">
        <f t="shared" si="27"/>
        <v>45400</v>
      </c>
      <c r="AX34" s="99">
        <v>800</v>
      </c>
      <c r="AY34" s="114"/>
      <c r="AZ34" s="102">
        <f t="shared" si="28"/>
        <v>46200</v>
      </c>
    </row>
    <row r="35" spans="1:52" x14ac:dyDescent="0.25">
      <c r="A35" s="41">
        <f>VLOOKUP(B35,справочник!$B$2:$E$322,4,FALSE)</f>
        <v>151</v>
      </c>
      <c r="B35" t="str">
        <f t="shared" si="3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>INT(($H$325-G35)/30)</f>
        <v>41</v>
      </c>
      <c r="I35" s="1">
        <f t="shared" si="1"/>
        <v>41000</v>
      </c>
      <c r="J35" s="17">
        <v>17000</v>
      </c>
      <c r="K35" s="17"/>
      <c r="L35" s="18">
        <f t="shared" si="22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4"/>
        <v>0</v>
      </c>
      <c r="Z35" s="96">
        <v>12</v>
      </c>
      <c r="AA35" s="96">
        <f t="shared" si="5"/>
        <v>9600</v>
      </c>
      <c r="AB35" s="96">
        <f t="shared" si="6"/>
        <v>33600</v>
      </c>
      <c r="AC35" s="99">
        <v>800</v>
      </c>
      <c r="AD35" s="98"/>
      <c r="AE35" s="102">
        <f t="shared" si="7"/>
        <v>34400</v>
      </c>
      <c r="AF35" s="99">
        <v>800</v>
      </c>
      <c r="AG35" s="98"/>
      <c r="AH35" s="102">
        <f t="shared" si="15"/>
        <v>35200</v>
      </c>
      <c r="AI35" s="99">
        <v>800</v>
      </c>
      <c r="AJ35" s="98"/>
      <c r="AK35" s="102">
        <f t="shared" si="23"/>
        <v>36000</v>
      </c>
      <c r="AL35" s="99">
        <v>800</v>
      </c>
      <c r="AM35" s="98"/>
      <c r="AN35" s="102">
        <f t="shared" si="24"/>
        <v>36800</v>
      </c>
      <c r="AO35" s="99">
        <v>800</v>
      </c>
      <c r="AP35" s="114"/>
      <c r="AQ35" s="102">
        <f t="shared" si="25"/>
        <v>37600</v>
      </c>
      <c r="AR35" s="99">
        <v>800</v>
      </c>
      <c r="AS35" s="114"/>
      <c r="AT35" s="102">
        <f t="shared" si="26"/>
        <v>38400</v>
      </c>
      <c r="AU35" s="99">
        <v>800</v>
      </c>
      <c r="AV35" s="114"/>
      <c r="AW35" s="102">
        <f t="shared" si="27"/>
        <v>39200</v>
      </c>
      <c r="AX35" s="99">
        <v>800</v>
      </c>
      <c r="AY35" s="114"/>
      <c r="AZ35" s="102">
        <f t="shared" si="28"/>
        <v>40000</v>
      </c>
    </row>
    <row r="36" spans="1:52" x14ac:dyDescent="0.25">
      <c r="A36" s="41">
        <f>VLOOKUP(B36,справочник!$B$2:$E$322,4,FALSE)</f>
        <v>142</v>
      </c>
      <c r="B36" t="str">
        <f t="shared" si="3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>INT(($H$325-G36)/30)</f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22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4"/>
        <v>6400</v>
      </c>
      <c r="Z36" s="96">
        <v>12</v>
      </c>
      <c r="AA36" s="96">
        <f t="shared" si="5"/>
        <v>9600</v>
      </c>
      <c r="AB36" s="96">
        <f t="shared" si="6"/>
        <v>3200</v>
      </c>
      <c r="AC36" s="99">
        <v>800</v>
      </c>
      <c r="AD36" s="98"/>
      <c r="AE36" s="102">
        <f t="shared" si="7"/>
        <v>4000</v>
      </c>
      <c r="AF36" s="99">
        <v>800</v>
      </c>
      <c r="AG36" s="98"/>
      <c r="AH36" s="102">
        <f t="shared" si="15"/>
        <v>4800</v>
      </c>
      <c r="AI36" s="99">
        <v>800</v>
      </c>
      <c r="AJ36" s="98"/>
      <c r="AK36" s="102">
        <f t="shared" si="23"/>
        <v>5600</v>
      </c>
      <c r="AL36" s="99">
        <v>800</v>
      </c>
      <c r="AM36" s="98"/>
      <c r="AN36" s="102">
        <f t="shared" si="24"/>
        <v>6400</v>
      </c>
      <c r="AO36" s="99">
        <v>800</v>
      </c>
      <c r="AP36" s="114"/>
      <c r="AQ36" s="102">
        <f t="shared" si="25"/>
        <v>7200</v>
      </c>
      <c r="AR36" s="99">
        <v>800</v>
      </c>
      <c r="AS36" s="114"/>
      <c r="AT36" s="102">
        <f t="shared" si="26"/>
        <v>8000</v>
      </c>
      <c r="AU36" s="99">
        <v>800</v>
      </c>
      <c r="AV36" s="114"/>
      <c r="AW36" s="102">
        <f t="shared" si="27"/>
        <v>8800</v>
      </c>
      <c r="AX36" s="99">
        <v>800</v>
      </c>
      <c r="AY36" s="114"/>
      <c r="AZ36" s="102">
        <f t="shared" si="28"/>
        <v>9600</v>
      </c>
    </row>
    <row r="37" spans="1:52" x14ac:dyDescent="0.25">
      <c r="A37" s="41">
        <f>VLOOKUP(B37,справочник!$B$2:$E$322,4,FALSE)</f>
        <v>245</v>
      </c>
      <c r="B37" t="str">
        <f t="shared" si="3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>INT(($H$325-G37)/30)</f>
        <v>14</v>
      </c>
      <c r="I37" s="1">
        <f t="shared" si="1"/>
        <v>14000</v>
      </c>
      <c r="J37" s="17">
        <v>9000</v>
      </c>
      <c r="K37" s="17"/>
      <c r="L37" s="18">
        <f t="shared" si="22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4"/>
        <v>9000</v>
      </c>
      <c r="Z37" s="96">
        <v>12</v>
      </c>
      <c r="AA37" s="96">
        <f t="shared" si="5"/>
        <v>9600</v>
      </c>
      <c r="AB37" s="96">
        <f t="shared" si="6"/>
        <v>5600</v>
      </c>
      <c r="AC37" s="99">
        <v>800</v>
      </c>
      <c r="AD37" s="98"/>
      <c r="AE37" s="102">
        <f t="shared" si="7"/>
        <v>6400</v>
      </c>
      <c r="AF37" s="99">
        <v>800</v>
      </c>
      <c r="AG37" s="98"/>
      <c r="AH37" s="102">
        <f t="shared" si="15"/>
        <v>7200</v>
      </c>
      <c r="AI37" s="99">
        <v>800</v>
      </c>
      <c r="AJ37" s="98"/>
      <c r="AK37" s="102">
        <f t="shared" si="23"/>
        <v>8000</v>
      </c>
      <c r="AL37" s="99">
        <v>800</v>
      </c>
      <c r="AM37" s="98">
        <v>3500</v>
      </c>
      <c r="AN37" s="102">
        <f t="shared" si="24"/>
        <v>5300</v>
      </c>
      <c r="AO37" s="99">
        <v>800</v>
      </c>
      <c r="AP37" s="114"/>
      <c r="AQ37" s="102">
        <f t="shared" si="25"/>
        <v>6100</v>
      </c>
      <c r="AR37" s="99">
        <v>800</v>
      </c>
      <c r="AS37" s="114">
        <v>6100</v>
      </c>
      <c r="AT37" s="102">
        <f t="shared" si="26"/>
        <v>800</v>
      </c>
      <c r="AU37" s="99">
        <v>800</v>
      </c>
      <c r="AV37" s="114"/>
      <c r="AW37" s="102">
        <f t="shared" si="27"/>
        <v>1600</v>
      </c>
      <c r="AX37" s="99">
        <v>800</v>
      </c>
      <c r="AY37" s="114">
        <v>2000</v>
      </c>
      <c r="AZ37" s="102">
        <f t="shared" si="28"/>
        <v>400</v>
      </c>
    </row>
    <row r="38" spans="1:52" s="80" customFormat="1" x14ac:dyDescent="0.25">
      <c r="A38" s="103">
        <f>VLOOKUP(B38,справочник!$B$2:$E$322,4,FALSE)</f>
        <v>188</v>
      </c>
      <c r="B38" s="80" t="str">
        <f t="shared" si="3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41699</v>
      </c>
      <c r="H38" s="20">
        <f>INT(($H$325-G38)/30)</f>
        <v>22</v>
      </c>
      <c r="I38" s="5">
        <f t="shared" si="1"/>
        <v>22000</v>
      </c>
      <c r="J38" s="20">
        <v>10000</v>
      </c>
      <c r="K38" s="20"/>
      <c r="L38" s="21">
        <f t="shared" si="22"/>
        <v>12000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4"/>
        <v>0</v>
      </c>
      <c r="Z38" s="104">
        <v>12</v>
      </c>
      <c r="AA38" s="104">
        <f t="shared" si="5"/>
        <v>9600</v>
      </c>
      <c r="AB38" s="104">
        <f t="shared" si="6"/>
        <v>21600</v>
      </c>
      <c r="AC38" s="104">
        <v>800</v>
      </c>
      <c r="AD38" s="105"/>
      <c r="AE38" s="130">
        <f>SUM(AB38:AB39)+SUM(AC38:AC39)-SUM(AD38:AD39)</f>
        <v>42400</v>
      </c>
      <c r="AF38" s="104">
        <v>800</v>
      </c>
      <c r="AG38" s="105"/>
      <c r="AH38" s="130">
        <f>SUM(AE38:AE39)+SUM(AF38:AF39)-SUM(AG38:AG39)</f>
        <v>43200</v>
      </c>
      <c r="AI38" s="104">
        <v>800</v>
      </c>
      <c r="AJ38" s="105"/>
      <c r="AK38" s="130">
        <f>SUM(AH38:AH39)+SUM(AI38:AI39)-SUM(AJ38:AJ39)</f>
        <v>44000</v>
      </c>
      <c r="AL38" s="104">
        <v>800</v>
      </c>
      <c r="AM38" s="105"/>
      <c r="AN38" s="130">
        <f>SUM(AK38:AK39)+SUM(AL38:AL39)-SUM(AM38:AM39)</f>
        <v>12200</v>
      </c>
      <c r="AO38" s="104">
        <v>800</v>
      </c>
      <c r="AP38" s="105"/>
      <c r="AQ38" s="130">
        <f>SUM(AN38:AN39)+SUM(AO38:AO39)-SUM(AP38:AP39)</f>
        <v>13000</v>
      </c>
      <c r="AR38" s="104">
        <v>800</v>
      </c>
      <c r="AS38" s="105"/>
      <c r="AT38" s="130">
        <f>SUM(AQ38:AQ39)+SUM(AR38:AR39)-SUM(AS38:AS39)</f>
        <v>13800</v>
      </c>
      <c r="AU38" s="104">
        <v>800</v>
      </c>
      <c r="AV38" s="105"/>
      <c r="AW38" s="140">
        <f>SUM(AT38:AT39)+SUM(AU38:AU39)-SUM(AV38:AV39)</f>
        <v>14600</v>
      </c>
      <c r="AX38" s="104">
        <v>800</v>
      </c>
      <c r="AY38" s="105"/>
      <c r="AZ38" s="140">
        <f>SUM(AW38:AW39)+SUM(AX38:AX39)-SUM(AY38:AY39)</f>
        <v>15400</v>
      </c>
    </row>
    <row r="39" spans="1:52" s="80" customFormat="1" x14ac:dyDescent="0.25">
      <c r="A39" s="103">
        <f>VLOOKUP(B39,справочник!$B$2:$E$322,4,FALSE)</f>
        <v>188</v>
      </c>
      <c r="B39" s="80" t="str">
        <f t="shared" si="3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41699</v>
      </c>
      <c r="H39" s="20">
        <v>20</v>
      </c>
      <c r="I39" s="5">
        <f t="shared" si="1"/>
        <v>20000</v>
      </c>
      <c r="J39" s="20"/>
      <c r="K39" s="20"/>
      <c r="L39" s="21">
        <f t="shared" si="22"/>
        <v>20000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4"/>
        <v>0</v>
      </c>
      <c r="Z39" s="104">
        <v>0</v>
      </c>
      <c r="AA39" s="104">
        <f t="shared" si="5"/>
        <v>0</v>
      </c>
      <c r="AB39" s="104">
        <f t="shared" si="6"/>
        <v>20000</v>
      </c>
      <c r="AC39" s="104">
        <v>0</v>
      </c>
      <c r="AD39" s="105"/>
      <c r="AE39" s="132"/>
      <c r="AF39" s="104">
        <v>0</v>
      </c>
      <c r="AG39" s="105"/>
      <c r="AH39" s="132"/>
      <c r="AI39" s="104">
        <v>0</v>
      </c>
      <c r="AJ39" s="105"/>
      <c r="AK39" s="132"/>
      <c r="AL39" s="104">
        <v>0</v>
      </c>
      <c r="AM39" s="105">
        <v>32600</v>
      </c>
      <c r="AN39" s="132"/>
      <c r="AO39" s="104">
        <v>0</v>
      </c>
      <c r="AP39" s="105"/>
      <c r="AQ39" s="132"/>
      <c r="AR39" s="104">
        <v>0</v>
      </c>
      <c r="AS39" s="105"/>
      <c r="AT39" s="132"/>
      <c r="AU39" s="104">
        <v>0</v>
      </c>
      <c r="AV39" s="105"/>
      <c r="AW39" s="141"/>
      <c r="AX39" s="104">
        <v>0</v>
      </c>
      <c r="AY39" s="105"/>
      <c r="AZ39" s="141"/>
    </row>
    <row r="40" spans="1:52" x14ac:dyDescent="0.25">
      <c r="A40" s="41">
        <f>VLOOKUP(B40,справочник!$B$2:$E$322,4,FALSE)</f>
        <v>219</v>
      </c>
      <c r="B40" t="str">
        <f t="shared" si="3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>INT(($H$325-G40)/30)</f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22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v>600</v>
      </c>
      <c r="W40" s="22"/>
      <c r="X40" s="22"/>
      <c r="Y40" s="18">
        <f t="shared" si="4"/>
        <v>9600</v>
      </c>
      <c r="Z40" s="96">
        <v>12</v>
      </c>
      <c r="AA40" s="96">
        <f t="shared" si="5"/>
        <v>9600</v>
      </c>
      <c r="AB40" s="96">
        <f t="shared" si="6"/>
        <v>0</v>
      </c>
      <c r="AC40" s="99">
        <v>800</v>
      </c>
      <c r="AD40" s="98"/>
      <c r="AE40" s="102">
        <f t="shared" si="7"/>
        <v>800</v>
      </c>
      <c r="AF40" s="99">
        <v>800</v>
      </c>
      <c r="AG40" s="98">
        <v>800</v>
      </c>
      <c r="AH40" s="102">
        <f t="shared" ref="AH40:AH44" si="29">AE40+AF40-AG40</f>
        <v>800</v>
      </c>
      <c r="AI40" s="99">
        <v>800</v>
      </c>
      <c r="AJ40" s="98">
        <v>800</v>
      </c>
      <c r="AK40" s="102">
        <f t="shared" ref="AK40:AK44" si="30">AH40+AI40-AJ40</f>
        <v>800</v>
      </c>
      <c r="AL40" s="99">
        <v>800</v>
      </c>
      <c r="AM40" s="98">
        <v>800</v>
      </c>
      <c r="AN40" s="102">
        <f t="shared" ref="AN40:AN44" si="31">AK40+AL40-AM40</f>
        <v>800</v>
      </c>
      <c r="AO40" s="99">
        <v>800</v>
      </c>
      <c r="AP40" s="114"/>
      <c r="AQ40" s="102">
        <f t="shared" ref="AQ40:AQ44" si="32">AN40+AO40-AP40</f>
        <v>1600</v>
      </c>
      <c r="AR40" s="99">
        <v>800</v>
      </c>
      <c r="AS40" s="114"/>
      <c r="AT40" s="102">
        <f t="shared" ref="AT40:AT44" si="33">AQ40+AR40-AS40</f>
        <v>2400</v>
      </c>
      <c r="AU40" s="99">
        <v>800</v>
      </c>
      <c r="AV40" s="114"/>
      <c r="AW40" s="102">
        <f t="shared" ref="AW40:AW44" si="34">AT40+AU40-AV40</f>
        <v>3200</v>
      </c>
      <c r="AX40" s="99">
        <v>800</v>
      </c>
      <c r="AY40" s="114"/>
      <c r="AZ40" s="102">
        <f t="shared" ref="AZ40:AZ44" si="35">AW40+AX40-AY40</f>
        <v>4000</v>
      </c>
    </row>
    <row r="41" spans="1:52" x14ac:dyDescent="0.25">
      <c r="A41" s="41">
        <f>VLOOKUP(B41,справочник!$B$2:$E$322,4,FALSE)</f>
        <v>223</v>
      </c>
      <c r="B41" t="str">
        <f t="shared" si="3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>INT(($H$325-G41)/30)</f>
        <v>47</v>
      </c>
      <c r="I41" s="1">
        <f t="shared" si="1"/>
        <v>47000</v>
      </c>
      <c r="J41" s="17">
        <v>1000</v>
      </c>
      <c r="K41" s="17">
        <v>45000</v>
      </c>
      <c r="L41" s="18">
        <f t="shared" si="22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4"/>
        <v>10000</v>
      </c>
      <c r="Z41" s="96">
        <v>12</v>
      </c>
      <c r="AA41" s="96">
        <f t="shared" si="5"/>
        <v>9600</v>
      </c>
      <c r="AB41" s="96">
        <f t="shared" si="6"/>
        <v>600</v>
      </c>
      <c r="AC41" s="99">
        <v>800</v>
      </c>
      <c r="AD41" s="98"/>
      <c r="AE41" s="102">
        <f t="shared" si="7"/>
        <v>1400</v>
      </c>
      <c r="AF41" s="99">
        <v>800</v>
      </c>
      <c r="AG41" s="98"/>
      <c r="AH41" s="102">
        <f t="shared" si="29"/>
        <v>2200</v>
      </c>
      <c r="AI41" s="99">
        <v>800</v>
      </c>
      <c r="AJ41" s="98">
        <v>1500</v>
      </c>
      <c r="AK41" s="102">
        <f t="shared" si="30"/>
        <v>1500</v>
      </c>
      <c r="AL41" s="99">
        <v>800</v>
      </c>
      <c r="AM41" s="98"/>
      <c r="AN41" s="102">
        <f t="shared" si="31"/>
        <v>2300</v>
      </c>
      <c r="AO41" s="99">
        <v>800</v>
      </c>
      <c r="AP41" s="114"/>
      <c r="AQ41" s="102">
        <f t="shared" si="32"/>
        <v>3100</v>
      </c>
      <c r="AR41" s="99">
        <v>800</v>
      </c>
      <c r="AS41" s="114"/>
      <c r="AT41" s="102">
        <f t="shared" si="33"/>
        <v>3900</v>
      </c>
      <c r="AU41" s="99">
        <v>800</v>
      </c>
      <c r="AV41" s="114"/>
      <c r="AW41" s="102">
        <f t="shared" si="34"/>
        <v>4700</v>
      </c>
      <c r="AX41" s="99">
        <v>800</v>
      </c>
      <c r="AY41" s="114"/>
      <c r="AZ41" s="102">
        <f t="shared" si="35"/>
        <v>5500</v>
      </c>
    </row>
    <row r="42" spans="1:52" x14ac:dyDescent="0.25">
      <c r="A42" s="41">
        <f>VLOOKUP(B42,справочник!$B$2:$E$322,4,FALSE)</f>
        <v>137</v>
      </c>
      <c r="B42" t="str">
        <f t="shared" si="3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>INT(($H$325-G42)/30)</f>
        <v>44</v>
      </c>
      <c r="I42" s="1">
        <f t="shared" si="1"/>
        <v>44000</v>
      </c>
      <c r="J42" s="17">
        <v>44000</v>
      </c>
      <c r="K42" s="17"/>
      <c r="L42" s="18">
        <f t="shared" si="22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4"/>
        <v>2400</v>
      </c>
      <c r="Z42" s="96">
        <v>12</v>
      </c>
      <c r="AA42" s="96">
        <f t="shared" si="5"/>
        <v>9600</v>
      </c>
      <c r="AB42" s="96">
        <f t="shared" si="6"/>
        <v>7200</v>
      </c>
      <c r="AC42" s="99">
        <v>800</v>
      </c>
      <c r="AD42" s="98"/>
      <c r="AE42" s="102">
        <f t="shared" si="7"/>
        <v>8000</v>
      </c>
      <c r="AF42" s="99">
        <v>800</v>
      </c>
      <c r="AG42" s="98"/>
      <c r="AH42" s="102">
        <f t="shared" si="29"/>
        <v>8800</v>
      </c>
      <c r="AI42" s="99">
        <v>800</v>
      </c>
      <c r="AJ42" s="98"/>
      <c r="AK42" s="102">
        <f t="shared" si="30"/>
        <v>9600</v>
      </c>
      <c r="AL42" s="99">
        <v>800</v>
      </c>
      <c r="AM42" s="98"/>
      <c r="AN42" s="102">
        <f t="shared" si="31"/>
        <v>10400</v>
      </c>
      <c r="AO42" s="99">
        <v>800</v>
      </c>
      <c r="AP42" s="114"/>
      <c r="AQ42" s="102">
        <f t="shared" si="32"/>
        <v>11200</v>
      </c>
      <c r="AR42" s="99">
        <v>800</v>
      </c>
      <c r="AS42" s="114"/>
      <c r="AT42" s="102">
        <f t="shared" si="33"/>
        <v>12000</v>
      </c>
      <c r="AU42" s="99">
        <v>800</v>
      </c>
      <c r="AV42" s="114">
        <v>500</v>
      </c>
      <c r="AW42" s="102">
        <f t="shared" si="34"/>
        <v>12300</v>
      </c>
      <c r="AX42" s="99">
        <v>800</v>
      </c>
      <c r="AY42" s="114"/>
      <c r="AZ42" s="102">
        <f t="shared" si="35"/>
        <v>13100</v>
      </c>
    </row>
    <row r="43" spans="1:52" x14ac:dyDescent="0.25">
      <c r="A43" s="41">
        <f>VLOOKUP(B43,справочник!$B$2:$E$322,4,FALSE)</f>
        <v>105</v>
      </c>
      <c r="B43" t="str">
        <f t="shared" si="3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>INT(($H$325-G43)/30)</f>
        <v>48</v>
      </c>
      <c r="I43" s="1">
        <f t="shared" si="1"/>
        <v>48000</v>
      </c>
      <c r="J43" s="17">
        <v>28000</v>
      </c>
      <c r="K43" s="17"/>
      <c r="L43" s="18">
        <f t="shared" si="22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4"/>
        <v>6200</v>
      </c>
      <c r="Z43" s="96">
        <v>12</v>
      </c>
      <c r="AA43" s="96">
        <f t="shared" si="5"/>
        <v>9600</v>
      </c>
      <c r="AB43" s="96">
        <f t="shared" si="6"/>
        <v>23400</v>
      </c>
      <c r="AC43" s="99">
        <v>800</v>
      </c>
      <c r="AD43" s="98"/>
      <c r="AE43" s="102">
        <f t="shared" si="7"/>
        <v>24200</v>
      </c>
      <c r="AF43" s="99">
        <v>800</v>
      </c>
      <c r="AG43" s="98"/>
      <c r="AH43" s="102">
        <f t="shared" si="29"/>
        <v>25000</v>
      </c>
      <c r="AI43" s="99">
        <v>800</v>
      </c>
      <c r="AJ43" s="98">
        <v>800</v>
      </c>
      <c r="AK43" s="102">
        <f t="shared" si="30"/>
        <v>25000</v>
      </c>
      <c r="AL43" s="99">
        <v>800</v>
      </c>
      <c r="AM43" s="98"/>
      <c r="AN43" s="102">
        <f t="shared" si="31"/>
        <v>25800</v>
      </c>
      <c r="AO43" s="99">
        <v>800</v>
      </c>
      <c r="AP43" s="114"/>
      <c r="AQ43" s="102">
        <f t="shared" si="32"/>
        <v>26600</v>
      </c>
      <c r="AR43" s="99">
        <v>800</v>
      </c>
      <c r="AS43" s="114"/>
      <c r="AT43" s="102">
        <f t="shared" si="33"/>
        <v>27400</v>
      </c>
      <c r="AU43" s="99">
        <v>800</v>
      </c>
      <c r="AV43" s="114"/>
      <c r="AW43" s="102">
        <f t="shared" si="34"/>
        <v>28200</v>
      </c>
      <c r="AX43" s="99">
        <v>800</v>
      </c>
      <c r="AY43" s="114"/>
      <c r="AZ43" s="102">
        <f t="shared" si="35"/>
        <v>29000</v>
      </c>
    </row>
    <row r="44" spans="1:52" x14ac:dyDescent="0.25">
      <c r="A44" s="41">
        <f>VLOOKUP(B44,справочник!$B$2:$E$322,4,FALSE)</f>
        <v>98</v>
      </c>
      <c r="B44" t="str">
        <f t="shared" si="3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>INT(($H$325-G44)/30)</f>
        <v>49</v>
      </c>
      <c r="I44" s="1">
        <f t="shared" si="1"/>
        <v>49000</v>
      </c>
      <c r="J44" s="17">
        <f>29000+1000</f>
        <v>30000</v>
      </c>
      <c r="K44" s="17"/>
      <c r="L44" s="18">
        <f t="shared" si="22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4"/>
        <v>4000</v>
      </c>
      <c r="Z44" s="96">
        <v>12</v>
      </c>
      <c r="AA44" s="96">
        <f t="shared" si="5"/>
        <v>9600</v>
      </c>
      <c r="AB44" s="96">
        <f t="shared" si="6"/>
        <v>24600</v>
      </c>
      <c r="AC44" s="99">
        <v>800</v>
      </c>
      <c r="AD44" s="98"/>
      <c r="AE44" s="102">
        <f t="shared" si="7"/>
        <v>25400</v>
      </c>
      <c r="AF44" s="99">
        <v>800</v>
      </c>
      <c r="AG44" s="98"/>
      <c r="AH44" s="102">
        <f t="shared" si="29"/>
        <v>26200</v>
      </c>
      <c r="AI44" s="99">
        <v>800</v>
      </c>
      <c r="AJ44" s="98"/>
      <c r="AK44" s="102">
        <f t="shared" si="30"/>
        <v>27000</v>
      </c>
      <c r="AL44" s="99">
        <v>800</v>
      </c>
      <c r="AM44" s="98"/>
      <c r="AN44" s="102">
        <f t="shared" si="31"/>
        <v>27800</v>
      </c>
      <c r="AO44" s="99">
        <v>800</v>
      </c>
      <c r="AP44" s="114"/>
      <c r="AQ44" s="102">
        <f t="shared" si="32"/>
        <v>28600</v>
      </c>
      <c r="AR44" s="99">
        <v>800</v>
      </c>
      <c r="AS44" s="114"/>
      <c r="AT44" s="102">
        <f t="shared" si="33"/>
        <v>29400</v>
      </c>
      <c r="AU44" s="99">
        <v>800</v>
      </c>
      <c r="AV44" s="114"/>
      <c r="AW44" s="102">
        <f t="shared" si="34"/>
        <v>30200</v>
      </c>
      <c r="AX44" s="99">
        <v>800</v>
      </c>
      <c r="AY44" s="114"/>
      <c r="AZ44" s="102">
        <f t="shared" si="35"/>
        <v>31000</v>
      </c>
    </row>
    <row r="45" spans="1:52" s="80" customFormat="1" x14ac:dyDescent="0.25">
      <c r="A45" s="103">
        <f>VLOOKUP(B45,справочник!$B$2:$E$322,4,FALSE)</f>
        <v>274</v>
      </c>
      <c r="B45" s="80" t="str">
        <f t="shared" si="3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>INT(($H$325-G45)/30)</f>
        <v>11</v>
      </c>
      <c r="I45" s="5">
        <f t="shared" si="1"/>
        <v>11000</v>
      </c>
      <c r="J45" s="20">
        <v>2000</v>
      </c>
      <c r="K45" s="20"/>
      <c r="L45" s="21">
        <f t="shared" si="22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4"/>
        <v>29200</v>
      </c>
      <c r="Z45" s="104">
        <v>12</v>
      </c>
      <c r="AA45" s="104">
        <f t="shared" si="5"/>
        <v>9600</v>
      </c>
      <c r="AB45" s="104">
        <f t="shared" si="6"/>
        <v>-10600</v>
      </c>
      <c r="AC45" s="104">
        <v>0</v>
      </c>
      <c r="AD45" s="105"/>
      <c r="AE45" s="130">
        <f>SUM(AB45:AB46)+SUM(AC45:AC46)-SUM(AD45:AD46)</f>
        <v>-4800</v>
      </c>
      <c r="AF45" s="104">
        <v>0</v>
      </c>
      <c r="AG45" s="105"/>
      <c r="AH45" s="130">
        <f>SUM(AE45:AE46)+SUM(AF45:AF46)-SUM(AG45:AG46)</f>
        <v>-4800</v>
      </c>
      <c r="AI45" s="104">
        <v>0</v>
      </c>
      <c r="AJ45" s="105"/>
      <c r="AK45" s="130">
        <f>SUM(AH45:AH46)+SUM(AI45:AI46)-SUM(AJ45:AJ46)</f>
        <v>-4800</v>
      </c>
      <c r="AL45" s="104">
        <v>0</v>
      </c>
      <c r="AM45" s="105"/>
      <c r="AN45" s="130">
        <f>SUM(AK45:AK46)+SUM(AL45:AL46)-SUM(AM45:AM46)</f>
        <v>-4000</v>
      </c>
      <c r="AO45" s="104">
        <v>0</v>
      </c>
      <c r="AP45" s="105"/>
      <c r="AQ45" s="130">
        <f>SUM(AN45:AN46)+SUM(AO45:AO46)-SUM(AP45:AP46)</f>
        <v>-4000</v>
      </c>
      <c r="AR45" s="104">
        <v>0</v>
      </c>
      <c r="AS45" s="105"/>
      <c r="AT45" s="130">
        <f>SUM(AQ45:AQ46)+SUM(AR45:AR46)-SUM(AS45:AS46)</f>
        <v>-4400</v>
      </c>
      <c r="AU45" s="104">
        <v>0</v>
      </c>
      <c r="AV45" s="105"/>
      <c r="AW45" s="140">
        <f>SUM(AT45:AT46)+SUM(AU45:AU46)-SUM(AV45:AV46)</f>
        <v>-4800</v>
      </c>
      <c r="AX45" s="104">
        <v>0</v>
      </c>
      <c r="AY45" s="105"/>
      <c r="AZ45" s="140">
        <f>SUM(AW45:AW46)+SUM(AX45:AX46)-SUM(AY45:AY46)</f>
        <v>-9000</v>
      </c>
    </row>
    <row r="46" spans="1:52" s="80" customFormat="1" x14ac:dyDescent="0.25">
      <c r="A46" s="103">
        <f>VLOOKUP(B46,справочник!$B$2:$E$322,4,FALSE)</f>
        <v>274</v>
      </c>
      <c r="B46" s="80" t="str">
        <f t="shared" si="3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1"/>
        <v>9000</v>
      </c>
      <c r="J46" s="20"/>
      <c r="K46" s="20"/>
      <c r="L46" s="21">
        <f t="shared" si="22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4"/>
        <v>4000</v>
      </c>
      <c r="Z46" s="104">
        <v>0</v>
      </c>
      <c r="AA46" s="104">
        <f t="shared" si="5"/>
        <v>0</v>
      </c>
      <c r="AB46" s="104">
        <f t="shared" si="6"/>
        <v>5000</v>
      </c>
      <c r="AC46" s="104">
        <v>800</v>
      </c>
      <c r="AD46" s="105"/>
      <c r="AE46" s="132"/>
      <c r="AF46" s="104">
        <v>800</v>
      </c>
      <c r="AG46" s="105">
        <v>800</v>
      </c>
      <c r="AH46" s="132"/>
      <c r="AI46" s="104">
        <v>800</v>
      </c>
      <c r="AJ46" s="105">
        <v>800</v>
      </c>
      <c r="AK46" s="132"/>
      <c r="AL46" s="104">
        <v>800</v>
      </c>
      <c r="AM46" s="105"/>
      <c r="AN46" s="132"/>
      <c r="AO46" s="104">
        <v>800</v>
      </c>
      <c r="AP46" s="105">
        <v>800</v>
      </c>
      <c r="AQ46" s="132"/>
      <c r="AR46" s="104">
        <v>800</v>
      </c>
      <c r="AS46" s="105">
        <v>1200</v>
      </c>
      <c r="AT46" s="132"/>
      <c r="AU46" s="104">
        <v>800</v>
      </c>
      <c r="AV46" s="105">
        <v>1200</v>
      </c>
      <c r="AW46" s="141"/>
      <c r="AX46" s="104">
        <v>800</v>
      </c>
      <c r="AY46" s="105">
        <v>5000</v>
      </c>
      <c r="AZ46" s="141"/>
    </row>
    <row r="47" spans="1:52" s="80" customFormat="1" x14ac:dyDescent="0.25">
      <c r="A47" s="103">
        <f>VLOOKUP(B47,справочник!$B$2:$E$322,4,FALSE)</f>
        <v>175</v>
      </c>
      <c r="B47" s="80" t="str">
        <f t="shared" si="3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1"/>
        <v>16000</v>
      </c>
      <c r="J47" s="20"/>
      <c r="K47" s="20"/>
      <c r="L47" s="21">
        <f t="shared" si="22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4"/>
        <v>41600</v>
      </c>
      <c r="Z47" s="104">
        <v>12</v>
      </c>
      <c r="AA47" s="104">
        <f t="shared" si="5"/>
        <v>9600</v>
      </c>
      <c r="AB47" s="104">
        <f t="shared" si="6"/>
        <v>-16000</v>
      </c>
      <c r="AC47" s="104">
        <v>800</v>
      </c>
      <c r="AD47" s="105"/>
      <c r="AE47" s="130">
        <f>SUM(AB47:AB48)+SUM(AC47:AC48)</f>
        <v>-1200</v>
      </c>
      <c r="AF47" s="104">
        <v>800</v>
      </c>
      <c r="AG47" s="105"/>
      <c r="AH47" s="130">
        <f>SUM(AE47:AE48)+SUM(AF47:AF48)</f>
        <v>-400</v>
      </c>
      <c r="AI47" s="104">
        <v>800</v>
      </c>
      <c r="AJ47" s="105"/>
      <c r="AK47" s="130">
        <f>SUM(AH47:AH48)+SUM(AI47:AI48)</f>
        <v>400</v>
      </c>
      <c r="AL47" s="104">
        <v>800</v>
      </c>
      <c r="AM47" s="105"/>
      <c r="AN47" s="130">
        <f>SUM(AK47:AK48)+SUM(AL47:AL48)</f>
        <v>1200</v>
      </c>
      <c r="AO47" s="104">
        <v>800</v>
      </c>
      <c r="AP47" s="105"/>
      <c r="AQ47" s="130">
        <f>SUM(AN47:AN48)+SUM(AO47:AO48)</f>
        <v>2000</v>
      </c>
      <c r="AR47" s="104">
        <v>800</v>
      </c>
      <c r="AS47" s="105"/>
      <c r="AT47" s="130">
        <f>SUM(AQ47:AQ48)+SUM(AR47:AR48)</f>
        <v>2800</v>
      </c>
      <c r="AU47" s="104">
        <v>800</v>
      </c>
      <c r="AV47" s="105"/>
      <c r="AW47" s="140">
        <f>SUM(AT47:AT48)+SUM(AU47:AU48)</f>
        <v>3600</v>
      </c>
      <c r="AX47" s="104">
        <v>800</v>
      </c>
      <c r="AY47" s="105"/>
      <c r="AZ47" s="140">
        <f>SUM(AW47:AW48)+SUM(AX47:AX48)</f>
        <v>4400</v>
      </c>
    </row>
    <row r="48" spans="1:52" s="80" customFormat="1" x14ac:dyDescent="0.25">
      <c r="A48" s="103">
        <f>VLOOKUP(B48,справочник!$B$2:$E$322,4,FALSE)</f>
        <v>175</v>
      </c>
      <c r="B48" s="80" t="str">
        <f t="shared" si="3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1"/>
        <v>14000</v>
      </c>
      <c r="J48" s="20"/>
      <c r="K48" s="20"/>
      <c r="L48" s="21">
        <f t="shared" si="22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4"/>
        <v>0</v>
      </c>
      <c r="Z48" s="104">
        <v>0</v>
      </c>
      <c r="AA48" s="104">
        <f t="shared" si="5"/>
        <v>0</v>
      </c>
      <c r="AB48" s="104">
        <f t="shared" si="6"/>
        <v>14000</v>
      </c>
      <c r="AC48" s="104">
        <v>0</v>
      </c>
      <c r="AD48" s="105"/>
      <c r="AE48" s="132"/>
      <c r="AF48" s="104">
        <v>0</v>
      </c>
      <c r="AG48" s="105"/>
      <c r="AH48" s="132"/>
      <c r="AI48" s="104">
        <v>0</v>
      </c>
      <c r="AJ48" s="105"/>
      <c r="AK48" s="132"/>
      <c r="AL48" s="104">
        <v>0</v>
      </c>
      <c r="AM48" s="105"/>
      <c r="AN48" s="132"/>
      <c r="AO48" s="104">
        <v>0</v>
      </c>
      <c r="AP48" s="105"/>
      <c r="AQ48" s="132"/>
      <c r="AR48" s="104">
        <v>0</v>
      </c>
      <c r="AS48" s="105"/>
      <c r="AT48" s="132"/>
      <c r="AU48" s="104">
        <v>0</v>
      </c>
      <c r="AV48" s="105"/>
      <c r="AW48" s="141"/>
      <c r="AX48" s="104">
        <v>0</v>
      </c>
      <c r="AY48" s="105"/>
      <c r="AZ48" s="141"/>
    </row>
    <row r="49" spans="1:52" s="80" customFormat="1" x14ac:dyDescent="0.25">
      <c r="A49" s="103">
        <f>VLOOKUP(B49,справочник!$B$2:$E$322,4,FALSE)</f>
        <v>303</v>
      </c>
      <c r="B49" s="80" t="str">
        <f t="shared" si="3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1"/>
        <v>12000</v>
      </c>
      <c r="J49" s="20"/>
      <c r="K49" s="20"/>
      <c r="L49" s="21">
        <f t="shared" si="22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4"/>
        <v>0</v>
      </c>
      <c r="Z49" s="104">
        <v>12</v>
      </c>
      <c r="AA49" s="104">
        <f t="shared" si="5"/>
        <v>9600</v>
      </c>
      <c r="AB49" s="104">
        <f t="shared" si="6"/>
        <v>21600</v>
      </c>
      <c r="AC49" s="104">
        <v>800</v>
      </c>
      <c r="AD49" s="105"/>
      <c r="AE49" s="130">
        <f>SUM(AB49:AB50)+SUM(AC49:AC50)-SUM(AD49:AD50)</f>
        <v>32400</v>
      </c>
      <c r="AF49" s="104">
        <v>800</v>
      </c>
      <c r="AG49" s="105"/>
      <c r="AH49" s="130">
        <f>SUM(AE49:AE50)+SUM(AF49:AF50)-SUM(AG49:AG50)</f>
        <v>33200</v>
      </c>
      <c r="AI49" s="104">
        <v>800</v>
      </c>
      <c r="AJ49" s="105"/>
      <c r="AK49" s="130">
        <f>SUM(AH49:AH50)+SUM(AI49:AI50)-SUM(AJ49:AJ50)</f>
        <v>34000</v>
      </c>
      <c r="AL49" s="104">
        <v>800</v>
      </c>
      <c r="AM49" s="105"/>
      <c r="AN49" s="130">
        <f>SUM(AK49:AK50)+SUM(AL49:AL50)-SUM(AM49:AM50)</f>
        <v>34800</v>
      </c>
      <c r="AO49" s="104">
        <v>800</v>
      </c>
      <c r="AP49" s="105"/>
      <c r="AQ49" s="130">
        <f>SUM(AN49:AN50)+SUM(AO49:AO50)-SUM(AP49:AP50)</f>
        <v>35600</v>
      </c>
      <c r="AR49" s="104">
        <v>800</v>
      </c>
      <c r="AS49" s="105"/>
      <c r="AT49" s="130">
        <f>SUM(AQ49:AQ50)+SUM(AR49:AR50)-SUM(AS49:AS50)</f>
        <v>36400</v>
      </c>
      <c r="AU49" s="104">
        <v>800</v>
      </c>
      <c r="AV49" s="105"/>
      <c r="AW49" s="140">
        <f>SUM(AT49:AT50)+SUM(AU49:AU50)-SUM(AV49:AV50)</f>
        <v>37200</v>
      </c>
      <c r="AX49" s="104">
        <v>800</v>
      </c>
      <c r="AY49" s="105"/>
      <c r="AZ49" s="140">
        <f>SUM(AW49:AW50)+SUM(AX49:AX50)-SUM(AY49:AY50)</f>
        <v>38000</v>
      </c>
    </row>
    <row r="50" spans="1:52" s="80" customFormat="1" x14ac:dyDescent="0.25">
      <c r="A50" s="103">
        <f>VLOOKUP(B50,справочник!$B$2:$E$322,4,FALSE)</f>
        <v>303</v>
      </c>
      <c r="B50" s="80" t="str">
        <f t="shared" si="3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1"/>
        <v>10000</v>
      </c>
      <c r="J50" s="20"/>
      <c r="K50" s="20"/>
      <c r="L50" s="21">
        <f t="shared" si="22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4"/>
        <v>0</v>
      </c>
      <c r="Z50" s="104">
        <v>0</v>
      </c>
      <c r="AA50" s="104">
        <f t="shared" si="5"/>
        <v>0</v>
      </c>
      <c r="AB50" s="104">
        <f t="shared" si="6"/>
        <v>10000</v>
      </c>
      <c r="AC50" s="104">
        <v>0</v>
      </c>
      <c r="AD50" s="105"/>
      <c r="AE50" s="132"/>
      <c r="AF50" s="104">
        <v>0</v>
      </c>
      <c r="AG50" s="105"/>
      <c r="AH50" s="132"/>
      <c r="AI50" s="104">
        <v>0</v>
      </c>
      <c r="AJ50" s="105"/>
      <c r="AK50" s="132"/>
      <c r="AL50" s="104">
        <v>0</v>
      </c>
      <c r="AM50" s="105"/>
      <c r="AN50" s="132"/>
      <c r="AO50" s="104">
        <v>0</v>
      </c>
      <c r="AP50" s="105"/>
      <c r="AQ50" s="132"/>
      <c r="AR50" s="104">
        <v>0</v>
      </c>
      <c r="AS50" s="105"/>
      <c r="AT50" s="132"/>
      <c r="AU50" s="104">
        <v>0</v>
      </c>
      <c r="AV50" s="105"/>
      <c r="AW50" s="141"/>
      <c r="AX50" s="104">
        <v>0</v>
      </c>
      <c r="AY50" s="105"/>
      <c r="AZ50" s="141"/>
    </row>
    <row r="51" spans="1:52" x14ac:dyDescent="0.25">
      <c r="A51" s="41">
        <f>VLOOKUP(B51,справочник!$B$2:$E$322,4,FALSE)</f>
        <v>90</v>
      </c>
      <c r="B51" t="str">
        <f t="shared" si="3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>INT(($H$325-G51)/30)</f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22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4"/>
        <v>9600</v>
      </c>
      <c r="Z51" s="96">
        <v>12</v>
      </c>
      <c r="AA51" s="96">
        <f t="shared" si="5"/>
        <v>9600</v>
      </c>
      <c r="AB51" s="96">
        <f t="shared" si="6"/>
        <v>0</v>
      </c>
      <c r="AC51" s="99">
        <v>800</v>
      </c>
      <c r="AD51" s="98"/>
      <c r="AE51" s="102">
        <f t="shared" si="7"/>
        <v>800</v>
      </c>
      <c r="AF51" s="99">
        <v>800</v>
      </c>
      <c r="AG51" s="98"/>
      <c r="AH51" s="102">
        <f t="shared" ref="AH51:AH100" si="36">AE51+AF51-AG51</f>
        <v>1600</v>
      </c>
      <c r="AI51" s="99">
        <v>800</v>
      </c>
      <c r="AJ51" s="98">
        <v>4800</v>
      </c>
      <c r="AK51" s="102">
        <f t="shared" ref="AK51:AK52" si="37">AH51+AI51-AJ51</f>
        <v>-2400</v>
      </c>
      <c r="AL51" s="99">
        <v>800</v>
      </c>
      <c r="AM51" s="98"/>
      <c r="AN51" s="102">
        <f t="shared" ref="AN51:AN52" si="38">AK51+AL51-AM51</f>
        <v>-1600</v>
      </c>
      <c r="AO51" s="99">
        <v>800</v>
      </c>
      <c r="AP51" s="114"/>
      <c r="AQ51" s="102">
        <f t="shared" ref="AQ51:AQ52" si="39">AN51+AO51-AP51</f>
        <v>-800</v>
      </c>
      <c r="AR51" s="99">
        <v>800</v>
      </c>
      <c r="AS51" s="114"/>
      <c r="AT51" s="102">
        <f t="shared" ref="AT51:AT52" si="40">AQ51+AR51-AS51</f>
        <v>0</v>
      </c>
      <c r="AU51" s="99">
        <v>800</v>
      </c>
      <c r="AV51" s="114"/>
      <c r="AW51" s="102">
        <f t="shared" ref="AW51:AW52" si="41">AT51+AU51-AV51</f>
        <v>800</v>
      </c>
      <c r="AX51" s="99">
        <v>800</v>
      </c>
      <c r="AY51" s="114">
        <v>4800</v>
      </c>
      <c r="AZ51" s="102">
        <f t="shared" ref="AZ51:AZ52" si="42">AW51+AX51-AY51</f>
        <v>-3200</v>
      </c>
    </row>
    <row r="52" spans="1:52" x14ac:dyDescent="0.25">
      <c r="A52" s="103">
        <f>VLOOKUP(B52,справочник!$B$2:$E$322,4,FALSE)</f>
        <v>206</v>
      </c>
      <c r="B52" s="80" t="str">
        <f t="shared" si="3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>INT(($H$325-G52)/30)</f>
        <v>47</v>
      </c>
      <c r="I52" s="5">
        <f t="shared" si="1"/>
        <v>47000</v>
      </c>
      <c r="J52" s="20">
        <v>38000</v>
      </c>
      <c r="K52" s="20"/>
      <c r="L52" s="21">
        <f t="shared" si="22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4"/>
        <v>10000</v>
      </c>
      <c r="Z52" s="104">
        <v>12</v>
      </c>
      <c r="AA52" s="104">
        <f t="shared" si="5"/>
        <v>9600</v>
      </c>
      <c r="AB52" s="104">
        <f t="shared" si="6"/>
        <v>8600</v>
      </c>
      <c r="AC52" s="104">
        <v>800</v>
      </c>
      <c r="AD52" s="105"/>
      <c r="AE52" s="106">
        <f t="shared" si="7"/>
        <v>9400</v>
      </c>
      <c r="AF52" s="104">
        <v>800</v>
      </c>
      <c r="AG52" s="105"/>
      <c r="AH52" s="106">
        <f t="shared" si="36"/>
        <v>10200</v>
      </c>
      <c r="AI52" s="104">
        <v>800</v>
      </c>
      <c r="AJ52" s="105"/>
      <c r="AK52" s="106">
        <f t="shared" si="37"/>
        <v>11000</v>
      </c>
      <c r="AL52" s="104">
        <v>800</v>
      </c>
      <c r="AM52" s="105"/>
      <c r="AN52" s="106">
        <f t="shared" si="38"/>
        <v>11800</v>
      </c>
      <c r="AO52" s="104">
        <v>800</v>
      </c>
      <c r="AP52" s="105"/>
      <c r="AQ52" s="106">
        <f t="shared" si="39"/>
        <v>12600</v>
      </c>
      <c r="AR52" s="104">
        <v>800</v>
      </c>
      <c r="AS52" s="105"/>
      <c r="AT52" s="106">
        <f t="shared" si="40"/>
        <v>13400</v>
      </c>
      <c r="AU52" s="104">
        <v>800</v>
      </c>
      <c r="AV52" s="105"/>
      <c r="AW52" s="106">
        <f t="shared" si="41"/>
        <v>14200</v>
      </c>
      <c r="AX52" s="104">
        <v>800</v>
      </c>
      <c r="AY52" s="105"/>
      <c r="AZ52" s="106">
        <f t="shared" si="42"/>
        <v>15000</v>
      </c>
    </row>
    <row r="53" spans="1:52" x14ac:dyDescent="0.25">
      <c r="A53" s="41">
        <f>VLOOKUP(B53,справочник!$B$2:$E$322,4,FALSE)</f>
        <v>101</v>
      </c>
      <c r="B53" t="str">
        <f t="shared" si="3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>INT(($H$325-G53)/30)</f>
        <v>52</v>
      </c>
      <c r="I53" s="1">
        <f t="shared" si="1"/>
        <v>52000</v>
      </c>
      <c r="J53" s="17">
        <f>42000+1000</f>
        <v>43000</v>
      </c>
      <c r="K53" s="17"/>
      <c r="L53" s="18">
        <f t="shared" si="22"/>
        <v>9000</v>
      </c>
      <c r="M53" s="22">
        <v>7000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4"/>
        <v>7000</v>
      </c>
      <c r="Z53" s="96">
        <v>12</v>
      </c>
      <c r="AA53" s="96">
        <f t="shared" si="5"/>
        <v>9600</v>
      </c>
      <c r="AB53" s="96">
        <f t="shared" si="6"/>
        <v>11600</v>
      </c>
      <c r="AC53" s="99">
        <v>800</v>
      </c>
      <c r="AD53" s="98"/>
      <c r="AE53" s="102">
        <f t="shared" si="7"/>
        <v>12400</v>
      </c>
      <c r="AF53" s="99">
        <v>800</v>
      </c>
      <c r="AG53" s="98"/>
      <c r="AH53" s="102">
        <f>AE53+AF53-AG53</f>
        <v>13200</v>
      </c>
      <c r="AI53" s="99">
        <v>800</v>
      </c>
      <c r="AJ53" s="98">
        <f>2400+4800</f>
        <v>7200</v>
      </c>
      <c r="AK53" s="102">
        <f>AH53+AI53-AJ53</f>
        <v>6800</v>
      </c>
      <c r="AL53" s="99">
        <v>800</v>
      </c>
      <c r="AM53" s="98"/>
      <c r="AN53" s="102">
        <f>AK53+AL53-AM53</f>
        <v>7600</v>
      </c>
      <c r="AO53" s="99">
        <v>800</v>
      </c>
      <c r="AP53" s="114"/>
      <c r="AQ53" s="102">
        <f>AN53+AO53-AP53</f>
        <v>8400</v>
      </c>
      <c r="AR53" s="99">
        <v>800</v>
      </c>
      <c r="AS53" s="114"/>
      <c r="AT53" s="102">
        <f>AQ53+AR53-AS53</f>
        <v>9200</v>
      </c>
      <c r="AU53" s="99">
        <v>800</v>
      </c>
      <c r="AV53" s="114">
        <v>2400</v>
      </c>
      <c r="AW53" s="102">
        <f>AT53+AU53-AV53</f>
        <v>7600</v>
      </c>
      <c r="AX53" s="99">
        <v>800</v>
      </c>
      <c r="AY53" s="114"/>
      <c r="AZ53" s="102">
        <f>AW53+AX53-AY53</f>
        <v>8400</v>
      </c>
    </row>
    <row r="54" spans="1:52" x14ac:dyDescent="0.25">
      <c r="A54" s="41">
        <f>VLOOKUP(B54,справочник!$B$2:$E$322,4,FALSE)</f>
        <v>86</v>
      </c>
      <c r="B54" t="str">
        <f t="shared" si="3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>INT(($H$325-G54)/30)</f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22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4"/>
        <v>8600</v>
      </c>
      <c r="Z54" s="96">
        <v>12</v>
      </c>
      <c r="AA54" s="96">
        <f t="shared" si="5"/>
        <v>9600</v>
      </c>
      <c r="AB54" s="96">
        <f t="shared" si="6"/>
        <v>0</v>
      </c>
      <c r="AC54" s="99">
        <v>800</v>
      </c>
      <c r="AD54" s="98"/>
      <c r="AE54" s="102">
        <f t="shared" si="7"/>
        <v>800</v>
      </c>
      <c r="AF54" s="99">
        <v>800</v>
      </c>
      <c r="AG54" s="98">
        <v>800</v>
      </c>
      <c r="AH54" s="102">
        <f t="shared" si="36"/>
        <v>800</v>
      </c>
      <c r="AI54" s="99">
        <v>800</v>
      </c>
      <c r="AJ54" s="98">
        <v>1600</v>
      </c>
      <c r="AK54" s="102">
        <f t="shared" ref="AK54:AK100" si="43">AH54+AI54-AJ54</f>
        <v>0</v>
      </c>
      <c r="AL54" s="99">
        <v>800</v>
      </c>
      <c r="AM54" s="98"/>
      <c r="AN54" s="102">
        <f t="shared" ref="AN54:AN100" si="44">AK54+AL54-AM54</f>
        <v>800</v>
      </c>
      <c r="AO54" s="99">
        <v>800</v>
      </c>
      <c r="AP54" s="114">
        <v>1600</v>
      </c>
      <c r="AQ54" s="102">
        <f t="shared" ref="AQ54:AQ100" si="45">AN54+AO54-AP54</f>
        <v>0</v>
      </c>
      <c r="AR54" s="99">
        <v>800</v>
      </c>
      <c r="AS54" s="114"/>
      <c r="AT54" s="102">
        <f t="shared" ref="AT54:AT100" si="46">AQ54+AR54-AS54</f>
        <v>800</v>
      </c>
      <c r="AU54" s="99">
        <v>800</v>
      </c>
      <c r="AV54" s="114">
        <v>1600</v>
      </c>
      <c r="AW54" s="102">
        <f t="shared" ref="AW54:AW100" si="47">AT54+AU54-AV54</f>
        <v>0</v>
      </c>
      <c r="AX54" s="99">
        <v>800</v>
      </c>
      <c r="AY54" s="114"/>
      <c r="AZ54" s="102">
        <f t="shared" ref="AZ54:AZ100" si="48">AW54+AX54-AY54</f>
        <v>800</v>
      </c>
    </row>
    <row r="55" spans="1:52" x14ac:dyDescent="0.25">
      <c r="A55" s="41">
        <f>VLOOKUP(B55,справочник!$B$2:$E$322,4,FALSE)</f>
        <v>43</v>
      </c>
      <c r="B55" t="str">
        <f t="shared" si="3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>INT(($H$325-G55)/30)</f>
        <v>52</v>
      </c>
      <c r="I55" s="1">
        <f t="shared" si="1"/>
        <v>52000</v>
      </c>
      <c r="J55" s="17">
        <f>27000+2000</f>
        <v>29000</v>
      </c>
      <c r="K55" s="17"/>
      <c r="L55" s="18">
        <f t="shared" si="22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4"/>
        <v>6000</v>
      </c>
      <c r="Z55" s="96">
        <v>12</v>
      </c>
      <c r="AA55" s="96">
        <f t="shared" si="5"/>
        <v>9600</v>
      </c>
      <c r="AB55" s="96">
        <f t="shared" si="6"/>
        <v>26600</v>
      </c>
      <c r="AC55" s="99">
        <v>800</v>
      </c>
      <c r="AD55" s="98"/>
      <c r="AE55" s="102">
        <f t="shared" si="7"/>
        <v>27400</v>
      </c>
      <c r="AF55" s="99">
        <v>800</v>
      </c>
      <c r="AG55" s="98"/>
      <c r="AH55" s="102">
        <f t="shared" si="36"/>
        <v>28200</v>
      </c>
      <c r="AI55" s="99">
        <v>800</v>
      </c>
      <c r="AJ55" s="98"/>
      <c r="AK55" s="102">
        <f t="shared" si="43"/>
        <v>29000</v>
      </c>
      <c r="AL55" s="99">
        <v>800</v>
      </c>
      <c r="AM55" s="98"/>
      <c r="AN55" s="102">
        <f t="shared" si="44"/>
        <v>29800</v>
      </c>
      <c r="AO55" s="99">
        <v>800</v>
      </c>
      <c r="AP55" s="114"/>
      <c r="AQ55" s="102">
        <f t="shared" si="45"/>
        <v>30600</v>
      </c>
      <c r="AR55" s="99">
        <v>800</v>
      </c>
      <c r="AS55" s="114">
        <v>1000</v>
      </c>
      <c r="AT55" s="102">
        <f t="shared" si="46"/>
        <v>30400</v>
      </c>
      <c r="AU55" s="99">
        <v>800</v>
      </c>
      <c r="AV55" s="114"/>
      <c r="AW55" s="102">
        <f t="shared" si="47"/>
        <v>31200</v>
      </c>
      <c r="AX55" s="99">
        <v>800</v>
      </c>
      <c r="AY55" s="114"/>
      <c r="AZ55" s="102">
        <f t="shared" si="48"/>
        <v>32000</v>
      </c>
    </row>
    <row r="56" spans="1:52" x14ac:dyDescent="0.25">
      <c r="A56" s="41">
        <f>VLOOKUP(B56,справочник!$B$2:$E$322,4,FALSE)</f>
        <v>25</v>
      </c>
      <c r="B56" t="str">
        <f t="shared" si="3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>INT(($H$325-G56)/30)</f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22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4"/>
        <v>12800</v>
      </c>
      <c r="Z56" s="96">
        <v>12</v>
      </c>
      <c r="AA56" s="96">
        <f t="shared" si="5"/>
        <v>9600</v>
      </c>
      <c r="AB56" s="96">
        <f t="shared" si="6"/>
        <v>-3200</v>
      </c>
      <c r="AC56" s="99">
        <v>800</v>
      </c>
      <c r="AD56" s="98"/>
      <c r="AE56" s="102">
        <f t="shared" si="7"/>
        <v>-2400</v>
      </c>
      <c r="AF56" s="99">
        <v>800</v>
      </c>
      <c r="AG56" s="98"/>
      <c r="AH56" s="102">
        <f t="shared" si="36"/>
        <v>-1600</v>
      </c>
      <c r="AI56" s="99">
        <v>800</v>
      </c>
      <c r="AJ56" s="98"/>
      <c r="AK56" s="102">
        <f t="shared" si="43"/>
        <v>-800</v>
      </c>
      <c r="AL56" s="99">
        <v>800</v>
      </c>
      <c r="AM56" s="98"/>
      <c r="AN56" s="102">
        <f t="shared" si="44"/>
        <v>0</v>
      </c>
      <c r="AO56" s="99">
        <v>800</v>
      </c>
      <c r="AP56" s="114">
        <v>2400</v>
      </c>
      <c r="AQ56" s="102">
        <f t="shared" si="45"/>
        <v>-1600</v>
      </c>
      <c r="AR56" s="99">
        <v>800</v>
      </c>
      <c r="AS56" s="114"/>
      <c r="AT56" s="102">
        <f t="shared" si="46"/>
        <v>-800</v>
      </c>
      <c r="AU56" s="99">
        <v>800</v>
      </c>
      <c r="AV56" s="114"/>
      <c r="AW56" s="102">
        <f t="shared" si="47"/>
        <v>0</v>
      </c>
      <c r="AX56" s="99">
        <v>800</v>
      </c>
      <c r="AY56" s="114">
        <v>2400</v>
      </c>
      <c r="AZ56" s="102">
        <f t="shared" si="48"/>
        <v>-1600</v>
      </c>
    </row>
    <row r="57" spans="1:52" x14ac:dyDescent="0.25">
      <c r="A57" s="41">
        <f>VLOOKUP(B57,справочник!$B$2:$E$322,4,FALSE)</f>
        <v>138</v>
      </c>
      <c r="B57" t="str">
        <f t="shared" si="3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>INT(($H$325-G57)/30)</f>
        <v>53</v>
      </c>
      <c r="I57" s="1">
        <f t="shared" si="1"/>
        <v>53000</v>
      </c>
      <c r="J57" s="17">
        <f>53000</f>
        <v>53000</v>
      </c>
      <c r="K57" s="17"/>
      <c r="L57" s="18">
        <f t="shared" si="22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4"/>
        <v>10900</v>
      </c>
      <c r="Z57" s="96">
        <v>12</v>
      </c>
      <c r="AA57" s="96">
        <f t="shared" si="5"/>
        <v>9600</v>
      </c>
      <c r="AB57" s="96">
        <f t="shared" si="6"/>
        <v>-1300</v>
      </c>
      <c r="AC57" s="99">
        <v>800</v>
      </c>
      <c r="AD57" s="98"/>
      <c r="AE57" s="102">
        <f t="shared" si="7"/>
        <v>-500</v>
      </c>
      <c r="AF57" s="99">
        <v>800</v>
      </c>
      <c r="AG57" s="98"/>
      <c r="AH57" s="102">
        <f t="shared" si="36"/>
        <v>300</v>
      </c>
      <c r="AI57" s="99">
        <v>800</v>
      </c>
      <c r="AJ57" s="98"/>
      <c r="AK57" s="102">
        <f t="shared" si="43"/>
        <v>1100</v>
      </c>
      <c r="AL57" s="99">
        <v>800</v>
      </c>
      <c r="AM57" s="98"/>
      <c r="AN57" s="102">
        <f t="shared" si="44"/>
        <v>1900</v>
      </c>
      <c r="AO57" s="99">
        <v>800</v>
      </c>
      <c r="AP57" s="114"/>
      <c r="AQ57" s="102">
        <f t="shared" si="45"/>
        <v>2700</v>
      </c>
      <c r="AR57" s="99">
        <v>800</v>
      </c>
      <c r="AS57" s="114"/>
      <c r="AT57" s="102">
        <f t="shared" si="46"/>
        <v>3500</v>
      </c>
      <c r="AU57" s="99">
        <v>800</v>
      </c>
      <c r="AV57" s="114"/>
      <c r="AW57" s="102">
        <f t="shared" si="47"/>
        <v>4300</v>
      </c>
      <c r="AX57" s="99">
        <v>800</v>
      </c>
      <c r="AY57" s="114">
        <v>5100</v>
      </c>
      <c r="AZ57" s="102">
        <f t="shared" si="48"/>
        <v>0</v>
      </c>
    </row>
    <row r="58" spans="1:52" x14ac:dyDescent="0.25">
      <c r="A58" s="41">
        <f>VLOOKUP(B58,справочник!$B$2:$E$322,4,FALSE)</f>
        <v>228</v>
      </c>
      <c r="B58" t="str">
        <f t="shared" si="3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>INT(($H$325-G58)/30)</f>
        <v>21</v>
      </c>
      <c r="I58" s="1">
        <f t="shared" si="1"/>
        <v>21000</v>
      </c>
      <c r="J58" s="17"/>
      <c r="K58" s="17"/>
      <c r="L58" s="18">
        <f t="shared" si="22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4"/>
        <v>25800</v>
      </c>
      <c r="Z58" s="96">
        <v>12</v>
      </c>
      <c r="AA58" s="96">
        <f t="shared" si="5"/>
        <v>9600</v>
      </c>
      <c r="AB58" s="96">
        <f t="shared" si="6"/>
        <v>4800</v>
      </c>
      <c r="AC58" s="99">
        <v>800</v>
      </c>
      <c r="AD58" s="98"/>
      <c r="AE58" s="102">
        <f t="shared" si="7"/>
        <v>5600</v>
      </c>
      <c r="AF58" s="99">
        <v>800</v>
      </c>
      <c r="AG58" s="98"/>
      <c r="AH58" s="102">
        <f t="shared" si="36"/>
        <v>6400</v>
      </c>
      <c r="AI58" s="99">
        <v>800</v>
      </c>
      <c r="AJ58" s="98"/>
      <c r="AK58" s="102">
        <f t="shared" si="43"/>
        <v>7200</v>
      </c>
      <c r="AL58" s="99">
        <v>800</v>
      </c>
      <c r="AM58" s="98"/>
      <c r="AN58" s="102">
        <f t="shared" si="44"/>
        <v>8000</v>
      </c>
      <c r="AO58" s="99">
        <v>800</v>
      </c>
      <c r="AP58" s="114"/>
      <c r="AQ58" s="102">
        <f t="shared" si="45"/>
        <v>8800</v>
      </c>
      <c r="AR58" s="99">
        <v>800</v>
      </c>
      <c r="AS58" s="114"/>
      <c r="AT58" s="102">
        <f t="shared" si="46"/>
        <v>9600</v>
      </c>
      <c r="AU58" s="99">
        <v>800</v>
      </c>
      <c r="AV58" s="114"/>
      <c r="AW58" s="102">
        <f t="shared" si="47"/>
        <v>10400</v>
      </c>
      <c r="AX58" s="99">
        <v>800</v>
      </c>
      <c r="AY58" s="114"/>
      <c r="AZ58" s="102">
        <f t="shared" si="48"/>
        <v>11200</v>
      </c>
    </row>
    <row r="59" spans="1:52" x14ac:dyDescent="0.25">
      <c r="A59" s="41">
        <f>VLOOKUP(B59,справочник!$B$2:$E$322,4,FALSE)</f>
        <v>37</v>
      </c>
      <c r="B59" t="str">
        <f t="shared" si="3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>INT(($H$325-G59)/30)</f>
        <v>52</v>
      </c>
      <c r="I59" s="1">
        <f t="shared" si="1"/>
        <v>52000</v>
      </c>
      <c r="J59" s="17">
        <f>48000+4000</f>
        <v>52000</v>
      </c>
      <c r="K59" s="17"/>
      <c r="L59" s="18">
        <f t="shared" si="22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4"/>
        <v>9600</v>
      </c>
      <c r="Z59" s="96">
        <v>12</v>
      </c>
      <c r="AA59" s="96">
        <f t="shared" si="5"/>
        <v>9600</v>
      </c>
      <c r="AB59" s="96">
        <f t="shared" si="6"/>
        <v>0</v>
      </c>
      <c r="AC59" s="99">
        <v>800</v>
      </c>
      <c r="AD59" s="98">
        <v>9600</v>
      </c>
      <c r="AE59" s="102">
        <f t="shared" si="7"/>
        <v>-8800</v>
      </c>
      <c r="AF59" s="99">
        <v>800</v>
      </c>
      <c r="AG59" s="98"/>
      <c r="AH59" s="102">
        <f t="shared" si="36"/>
        <v>-8000</v>
      </c>
      <c r="AI59" s="99">
        <v>800</v>
      </c>
      <c r="AJ59" s="98"/>
      <c r="AK59" s="102">
        <f t="shared" si="43"/>
        <v>-7200</v>
      </c>
      <c r="AL59" s="99">
        <v>800</v>
      </c>
      <c r="AM59" s="98"/>
      <c r="AN59" s="102">
        <f t="shared" si="44"/>
        <v>-6400</v>
      </c>
      <c r="AO59" s="99">
        <v>800</v>
      </c>
      <c r="AP59" s="114"/>
      <c r="AQ59" s="102">
        <f t="shared" si="45"/>
        <v>-5600</v>
      </c>
      <c r="AR59" s="99">
        <v>800</v>
      </c>
      <c r="AS59" s="114"/>
      <c r="AT59" s="102">
        <f t="shared" si="46"/>
        <v>-4800</v>
      </c>
      <c r="AU59" s="99">
        <v>800</v>
      </c>
      <c r="AV59" s="114"/>
      <c r="AW59" s="102">
        <f t="shared" si="47"/>
        <v>-4000</v>
      </c>
      <c r="AX59" s="99">
        <v>800</v>
      </c>
      <c r="AY59" s="114"/>
      <c r="AZ59" s="102">
        <f t="shared" si="48"/>
        <v>-3200</v>
      </c>
    </row>
    <row r="60" spans="1:52" x14ac:dyDescent="0.25">
      <c r="A60" s="41">
        <f>VLOOKUP(B60,справочник!$B$2:$E$322,4,FALSE)</f>
        <v>126</v>
      </c>
      <c r="B60" t="str">
        <f t="shared" si="3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>INT(($H$325-G60)/30)</f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22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4"/>
        <v>2400</v>
      </c>
      <c r="Z60" s="96">
        <v>12</v>
      </c>
      <c r="AA60" s="96">
        <f t="shared" si="5"/>
        <v>9600</v>
      </c>
      <c r="AB60" s="96">
        <f t="shared" si="6"/>
        <v>7200</v>
      </c>
      <c r="AC60" s="99">
        <v>800</v>
      </c>
      <c r="AD60" s="98"/>
      <c r="AE60" s="102">
        <f t="shared" si="7"/>
        <v>8000</v>
      </c>
      <c r="AF60" s="99">
        <v>800</v>
      </c>
      <c r="AG60" s="98"/>
      <c r="AH60" s="102">
        <f t="shared" si="36"/>
        <v>8800</v>
      </c>
      <c r="AI60" s="99">
        <v>800</v>
      </c>
      <c r="AJ60" s="98">
        <v>8800</v>
      </c>
      <c r="AK60" s="102">
        <f t="shared" si="43"/>
        <v>800</v>
      </c>
      <c r="AL60" s="99">
        <v>800</v>
      </c>
      <c r="AM60" s="98"/>
      <c r="AN60" s="102">
        <f t="shared" si="44"/>
        <v>1600</v>
      </c>
      <c r="AO60" s="99">
        <v>800</v>
      </c>
      <c r="AP60" s="114"/>
      <c r="AQ60" s="102">
        <f t="shared" si="45"/>
        <v>2400</v>
      </c>
      <c r="AR60" s="99">
        <v>800</v>
      </c>
      <c r="AS60" s="114"/>
      <c r="AT60" s="102">
        <f t="shared" si="46"/>
        <v>3200</v>
      </c>
      <c r="AU60" s="99">
        <v>800</v>
      </c>
      <c r="AV60" s="114"/>
      <c r="AW60" s="102">
        <f t="shared" si="47"/>
        <v>4000</v>
      </c>
      <c r="AX60" s="99">
        <v>800</v>
      </c>
      <c r="AY60" s="114">
        <v>4000</v>
      </c>
      <c r="AZ60" s="102">
        <f t="shared" si="48"/>
        <v>800</v>
      </c>
    </row>
    <row r="61" spans="1:52" x14ac:dyDescent="0.25">
      <c r="A61" s="41">
        <f>VLOOKUP(B61,справочник!$B$2:$E$322,4,FALSE)</f>
        <v>58</v>
      </c>
      <c r="B61" t="str">
        <f t="shared" si="3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>INT(($H$325-G61)/30)</f>
        <v>35</v>
      </c>
      <c r="I61" s="1">
        <f t="shared" si="1"/>
        <v>35000</v>
      </c>
      <c r="J61" s="17">
        <f>31000</f>
        <v>31000</v>
      </c>
      <c r="K61" s="17"/>
      <c r="L61" s="18">
        <f t="shared" si="22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4"/>
        <v>8000</v>
      </c>
      <c r="Z61" s="96">
        <v>12</v>
      </c>
      <c r="AA61" s="96">
        <f t="shared" si="5"/>
        <v>9600</v>
      </c>
      <c r="AB61" s="96">
        <f t="shared" si="6"/>
        <v>5600</v>
      </c>
      <c r="AC61" s="99">
        <v>800</v>
      </c>
      <c r="AD61" s="98">
        <v>8000</v>
      </c>
      <c r="AE61" s="102">
        <f t="shared" si="7"/>
        <v>-1600</v>
      </c>
      <c r="AF61" s="99">
        <v>800</v>
      </c>
      <c r="AG61" s="98"/>
      <c r="AH61" s="102">
        <f t="shared" si="36"/>
        <v>-800</v>
      </c>
      <c r="AI61" s="99">
        <v>800</v>
      </c>
      <c r="AJ61" s="98"/>
      <c r="AK61" s="102">
        <f t="shared" si="43"/>
        <v>0</v>
      </c>
      <c r="AL61" s="99">
        <v>800</v>
      </c>
      <c r="AM61" s="98"/>
      <c r="AN61" s="102">
        <f t="shared" si="44"/>
        <v>800</v>
      </c>
      <c r="AO61" s="99">
        <v>800</v>
      </c>
      <c r="AP61" s="114">
        <v>800</v>
      </c>
      <c r="AQ61" s="102">
        <f t="shared" si="45"/>
        <v>800</v>
      </c>
      <c r="AR61" s="99">
        <v>800</v>
      </c>
      <c r="AS61" s="114">
        <v>2000</v>
      </c>
      <c r="AT61" s="102">
        <f t="shared" si="46"/>
        <v>-400</v>
      </c>
      <c r="AU61" s="99">
        <v>800</v>
      </c>
      <c r="AV61" s="114"/>
      <c r="AW61" s="102">
        <f t="shared" si="47"/>
        <v>400</v>
      </c>
      <c r="AX61" s="99">
        <v>800</v>
      </c>
      <c r="AY61" s="114">
        <v>1200</v>
      </c>
      <c r="AZ61" s="102">
        <f t="shared" si="48"/>
        <v>0</v>
      </c>
    </row>
    <row r="62" spans="1:52" x14ac:dyDescent="0.25">
      <c r="A62" s="41">
        <f>VLOOKUP(B62,справочник!$B$2:$E$322,4,FALSE)</f>
        <v>117</v>
      </c>
      <c r="B62" t="str">
        <f t="shared" si="3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>INT(($H$325-G62)/30)</f>
        <v>31</v>
      </c>
      <c r="I62" s="1">
        <f t="shared" si="1"/>
        <v>31000</v>
      </c>
      <c r="J62" s="17">
        <f>12000</f>
        <v>12000</v>
      </c>
      <c r="K62" s="17"/>
      <c r="L62" s="18">
        <f t="shared" si="22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4"/>
        <v>0</v>
      </c>
      <c r="Z62" s="96">
        <v>12</v>
      </c>
      <c r="AA62" s="96">
        <f t="shared" si="5"/>
        <v>9600</v>
      </c>
      <c r="AB62" s="96">
        <f t="shared" si="6"/>
        <v>28600</v>
      </c>
      <c r="AC62" s="99">
        <v>800</v>
      </c>
      <c r="AD62" s="98"/>
      <c r="AE62" s="102">
        <f t="shared" si="7"/>
        <v>29400</v>
      </c>
      <c r="AF62" s="99">
        <v>800</v>
      </c>
      <c r="AG62" s="98"/>
      <c r="AH62" s="102">
        <f t="shared" si="36"/>
        <v>30200</v>
      </c>
      <c r="AI62" s="99">
        <v>800</v>
      </c>
      <c r="AJ62" s="98"/>
      <c r="AK62" s="102">
        <f t="shared" si="43"/>
        <v>31000</v>
      </c>
      <c r="AL62" s="99">
        <v>800</v>
      </c>
      <c r="AM62" s="98"/>
      <c r="AN62" s="102">
        <f t="shared" si="44"/>
        <v>31800</v>
      </c>
      <c r="AO62" s="99">
        <v>800</v>
      </c>
      <c r="AP62" s="114"/>
      <c r="AQ62" s="102">
        <f t="shared" si="45"/>
        <v>32600</v>
      </c>
      <c r="AR62" s="99">
        <v>800</v>
      </c>
      <c r="AS62" s="114"/>
      <c r="AT62" s="102">
        <f t="shared" si="46"/>
        <v>33400</v>
      </c>
      <c r="AU62" s="99">
        <v>800</v>
      </c>
      <c r="AV62" s="114"/>
      <c r="AW62" s="102">
        <f t="shared" si="47"/>
        <v>34200</v>
      </c>
      <c r="AX62" s="99">
        <v>800</v>
      </c>
      <c r="AY62" s="114"/>
      <c r="AZ62" s="102">
        <f t="shared" si="48"/>
        <v>35000</v>
      </c>
    </row>
    <row r="63" spans="1:52" x14ac:dyDescent="0.25">
      <c r="A63" s="41">
        <f>VLOOKUP(B63,справочник!$B$2:$E$322,4,FALSE)</f>
        <v>61</v>
      </c>
      <c r="B63" t="str">
        <f t="shared" si="3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>INT(($H$325-G63)/30)</f>
        <v>48</v>
      </c>
      <c r="I63" s="1">
        <f t="shared" si="1"/>
        <v>48000</v>
      </c>
      <c r="J63" s="17">
        <f>27000</f>
        <v>27000</v>
      </c>
      <c r="K63" s="17"/>
      <c r="L63" s="18">
        <f t="shared" si="22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4"/>
        <v>0</v>
      </c>
      <c r="Z63" s="96">
        <v>12</v>
      </c>
      <c r="AA63" s="96">
        <f t="shared" si="5"/>
        <v>9600</v>
      </c>
      <c r="AB63" s="96">
        <f t="shared" si="6"/>
        <v>30600</v>
      </c>
      <c r="AC63" s="99">
        <v>800</v>
      </c>
      <c r="AD63" s="98"/>
      <c r="AE63" s="102">
        <f t="shared" si="7"/>
        <v>31400</v>
      </c>
      <c r="AF63" s="99">
        <v>800</v>
      </c>
      <c r="AG63" s="98"/>
      <c r="AH63" s="102">
        <f t="shared" si="36"/>
        <v>32200</v>
      </c>
      <c r="AI63" s="99">
        <v>800</v>
      </c>
      <c r="AJ63" s="98"/>
      <c r="AK63" s="102">
        <f t="shared" si="43"/>
        <v>33000</v>
      </c>
      <c r="AL63" s="99">
        <v>800</v>
      </c>
      <c r="AM63" s="98"/>
      <c r="AN63" s="102">
        <f t="shared" si="44"/>
        <v>33800</v>
      </c>
      <c r="AO63" s="99">
        <v>800</v>
      </c>
      <c r="AP63" s="114"/>
      <c r="AQ63" s="102">
        <f t="shared" si="45"/>
        <v>34600</v>
      </c>
      <c r="AR63" s="99">
        <v>800</v>
      </c>
      <c r="AS63" s="114"/>
      <c r="AT63" s="102">
        <f t="shared" si="46"/>
        <v>35400</v>
      </c>
      <c r="AU63" s="99">
        <v>800</v>
      </c>
      <c r="AV63" s="114"/>
      <c r="AW63" s="102">
        <f t="shared" si="47"/>
        <v>36200</v>
      </c>
      <c r="AX63" s="99">
        <v>800</v>
      </c>
      <c r="AY63" s="114"/>
      <c r="AZ63" s="102">
        <f t="shared" si="48"/>
        <v>37000</v>
      </c>
    </row>
    <row r="64" spans="1:52" x14ac:dyDescent="0.25">
      <c r="A64" s="41">
        <f>VLOOKUP(B64,справочник!$B$2:$E$322,4,FALSE)</f>
        <v>294</v>
      </c>
      <c r="B64" t="str">
        <f t="shared" si="3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>INT(($H$325-G64)/30)</f>
        <v>47</v>
      </c>
      <c r="I64" s="1">
        <f t="shared" si="1"/>
        <v>47000</v>
      </c>
      <c r="J64" s="17">
        <v>47000</v>
      </c>
      <c r="K64" s="17"/>
      <c r="L64" s="18">
        <f t="shared" si="22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4"/>
        <v>9600</v>
      </c>
      <c r="Z64" s="96">
        <v>12</v>
      </c>
      <c r="AA64" s="96">
        <f t="shared" si="5"/>
        <v>9600</v>
      </c>
      <c r="AB64" s="96">
        <f t="shared" si="6"/>
        <v>0</v>
      </c>
      <c r="AC64" s="99">
        <v>800</v>
      </c>
      <c r="AD64" s="98"/>
      <c r="AE64" s="102">
        <f t="shared" si="7"/>
        <v>800</v>
      </c>
      <c r="AF64" s="99">
        <v>800</v>
      </c>
      <c r="AG64" s="98">
        <v>9600</v>
      </c>
      <c r="AH64" s="102">
        <f t="shared" si="36"/>
        <v>-8000</v>
      </c>
      <c r="AI64" s="99">
        <v>800</v>
      </c>
      <c r="AJ64" s="98"/>
      <c r="AK64" s="102">
        <f t="shared" si="43"/>
        <v>-7200</v>
      </c>
      <c r="AL64" s="99">
        <v>800</v>
      </c>
      <c r="AM64" s="98"/>
      <c r="AN64" s="102">
        <f t="shared" si="44"/>
        <v>-6400</v>
      </c>
      <c r="AO64" s="99">
        <v>800</v>
      </c>
      <c r="AP64" s="114"/>
      <c r="AQ64" s="102">
        <f t="shared" si="45"/>
        <v>-5600</v>
      </c>
      <c r="AR64" s="99">
        <v>800</v>
      </c>
      <c r="AS64" s="114"/>
      <c r="AT64" s="102">
        <f t="shared" si="46"/>
        <v>-4800</v>
      </c>
      <c r="AU64" s="99">
        <v>800</v>
      </c>
      <c r="AV64" s="114"/>
      <c r="AW64" s="102">
        <f t="shared" si="47"/>
        <v>-4000</v>
      </c>
      <c r="AX64" s="99">
        <v>800</v>
      </c>
      <c r="AY64" s="114"/>
      <c r="AZ64" s="102">
        <f t="shared" si="48"/>
        <v>-3200</v>
      </c>
    </row>
    <row r="65" spans="1:52" x14ac:dyDescent="0.25">
      <c r="A65" s="41">
        <f>VLOOKUP(B65,справочник!$B$2:$E$322,4,FALSE)</f>
        <v>286</v>
      </c>
      <c r="B65" t="str">
        <f t="shared" si="3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>INT(($H$325-G65)/30)</f>
        <v>19</v>
      </c>
      <c r="I65" s="1">
        <f t="shared" si="1"/>
        <v>19000</v>
      </c>
      <c r="J65" s="17">
        <v>19000</v>
      </c>
      <c r="K65" s="17"/>
      <c r="L65" s="18">
        <f t="shared" si="22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4"/>
        <v>21000</v>
      </c>
      <c r="Z65" s="96">
        <v>12</v>
      </c>
      <c r="AA65" s="96">
        <f t="shared" si="5"/>
        <v>9600</v>
      </c>
      <c r="AB65" s="96">
        <f t="shared" si="6"/>
        <v>-11400</v>
      </c>
      <c r="AC65" s="99">
        <v>800</v>
      </c>
      <c r="AD65" s="98"/>
      <c r="AE65" s="102">
        <f t="shared" si="7"/>
        <v>-10600</v>
      </c>
      <c r="AF65" s="99">
        <v>800</v>
      </c>
      <c r="AG65" s="98"/>
      <c r="AH65" s="102">
        <f t="shared" si="36"/>
        <v>-9800</v>
      </c>
      <c r="AI65" s="99">
        <v>800</v>
      </c>
      <c r="AJ65" s="98"/>
      <c r="AK65" s="102">
        <f t="shared" si="43"/>
        <v>-9000</v>
      </c>
      <c r="AL65" s="99">
        <v>800</v>
      </c>
      <c r="AM65" s="98"/>
      <c r="AN65" s="102">
        <f t="shared" si="44"/>
        <v>-8200</v>
      </c>
      <c r="AO65" s="99">
        <v>800</v>
      </c>
      <c r="AP65" s="114"/>
      <c r="AQ65" s="102">
        <f t="shared" si="45"/>
        <v>-7400</v>
      </c>
      <c r="AR65" s="99">
        <v>800</v>
      </c>
      <c r="AS65" s="114"/>
      <c r="AT65" s="102">
        <f t="shared" si="46"/>
        <v>-6600</v>
      </c>
      <c r="AU65" s="99">
        <v>800</v>
      </c>
      <c r="AV65" s="114"/>
      <c r="AW65" s="102">
        <f t="shared" si="47"/>
        <v>-5800</v>
      </c>
      <c r="AX65" s="99">
        <v>800</v>
      </c>
      <c r="AY65" s="114"/>
      <c r="AZ65" s="102">
        <f t="shared" si="48"/>
        <v>-5000</v>
      </c>
    </row>
    <row r="66" spans="1:52" x14ac:dyDescent="0.25">
      <c r="A66" s="41">
        <f>VLOOKUP(B66,справочник!$B$2:$E$322,4,FALSE)</f>
        <v>64</v>
      </c>
      <c r="B66" t="str">
        <f t="shared" si="3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>INT(($H$325-G66)/30)</f>
        <v>53</v>
      </c>
      <c r="I66" s="1">
        <f t="shared" si="1"/>
        <v>53000</v>
      </c>
      <c r="J66" s="17">
        <f>1000+45000</f>
        <v>46000</v>
      </c>
      <c r="K66" s="17"/>
      <c r="L66" s="18">
        <f t="shared" si="22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4"/>
        <v>14200</v>
      </c>
      <c r="Z66" s="96">
        <v>12</v>
      </c>
      <c r="AA66" s="96">
        <f t="shared" si="5"/>
        <v>9600</v>
      </c>
      <c r="AB66" s="96">
        <f t="shared" si="6"/>
        <v>2400</v>
      </c>
      <c r="AC66" s="99">
        <v>800</v>
      </c>
      <c r="AD66" s="97">
        <v>800</v>
      </c>
      <c r="AE66" s="102">
        <f t="shared" si="7"/>
        <v>2400</v>
      </c>
      <c r="AF66" s="99">
        <v>800</v>
      </c>
      <c r="AG66" s="97">
        <v>800</v>
      </c>
      <c r="AH66" s="102">
        <f t="shared" si="36"/>
        <v>2400</v>
      </c>
      <c r="AI66" s="99">
        <v>800</v>
      </c>
      <c r="AJ66" s="97"/>
      <c r="AK66" s="102">
        <f t="shared" si="43"/>
        <v>3200</v>
      </c>
      <c r="AL66" s="99">
        <v>800</v>
      </c>
      <c r="AM66" s="97"/>
      <c r="AN66" s="102">
        <f t="shared" si="44"/>
        <v>4000</v>
      </c>
      <c r="AO66" s="99">
        <f>800</f>
        <v>800</v>
      </c>
      <c r="AP66" s="97">
        <f>800+800</f>
        <v>1600</v>
      </c>
      <c r="AQ66" s="102">
        <f t="shared" si="45"/>
        <v>3200</v>
      </c>
      <c r="AR66" s="99">
        <f>800</f>
        <v>800</v>
      </c>
      <c r="AS66" s="97">
        <v>800</v>
      </c>
      <c r="AT66" s="102">
        <f t="shared" si="46"/>
        <v>3200</v>
      </c>
      <c r="AU66" s="99">
        <f>800</f>
        <v>800</v>
      </c>
      <c r="AV66" s="97">
        <v>800</v>
      </c>
      <c r="AW66" s="102">
        <f t="shared" si="47"/>
        <v>3200</v>
      </c>
      <c r="AX66" s="99">
        <f>800</f>
        <v>800</v>
      </c>
      <c r="AY66" s="97"/>
      <c r="AZ66" s="102">
        <f t="shared" si="48"/>
        <v>4000</v>
      </c>
    </row>
    <row r="67" spans="1:52" x14ac:dyDescent="0.25">
      <c r="A67" s="41">
        <f>VLOOKUP(B67,справочник!$B$2:$E$322,4,FALSE)</f>
        <v>94</v>
      </c>
      <c r="B67" t="str">
        <f t="shared" si="3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>INT(($H$325-G67)/30)</f>
        <v>53</v>
      </c>
      <c r="I67" s="1">
        <f t="shared" si="1"/>
        <v>53000</v>
      </c>
      <c r="J67" s="17">
        <f>42000+5000</f>
        <v>47000</v>
      </c>
      <c r="K67" s="17"/>
      <c r="L67" s="18">
        <f t="shared" si="22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4"/>
        <v>0</v>
      </c>
      <c r="Z67" s="96">
        <v>12</v>
      </c>
      <c r="AA67" s="96">
        <f t="shared" si="5"/>
        <v>9600</v>
      </c>
      <c r="AB67" s="96">
        <f t="shared" si="6"/>
        <v>15600</v>
      </c>
      <c r="AC67" s="99">
        <v>800</v>
      </c>
      <c r="AD67" s="98"/>
      <c r="AE67" s="102">
        <f t="shared" si="7"/>
        <v>16400</v>
      </c>
      <c r="AF67" s="99">
        <v>800</v>
      </c>
      <c r="AG67" s="98"/>
      <c r="AH67" s="102">
        <f t="shared" si="36"/>
        <v>17200</v>
      </c>
      <c r="AI67" s="99">
        <v>800</v>
      </c>
      <c r="AJ67" s="98"/>
      <c r="AK67" s="102">
        <f t="shared" si="43"/>
        <v>18000</v>
      </c>
      <c r="AL67" s="99">
        <v>800</v>
      </c>
      <c r="AM67" s="98"/>
      <c r="AN67" s="102">
        <f t="shared" si="44"/>
        <v>18800</v>
      </c>
      <c r="AO67" s="99">
        <v>800</v>
      </c>
      <c r="AP67" s="114"/>
      <c r="AQ67" s="102">
        <f t="shared" si="45"/>
        <v>19600</v>
      </c>
      <c r="AR67" s="99">
        <v>800</v>
      </c>
      <c r="AS67" s="114"/>
      <c r="AT67" s="102">
        <f t="shared" si="46"/>
        <v>20400</v>
      </c>
      <c r="AU67" s="99">
        <v>800</v>
      </c>
      <c r="AV67" s="114"/>
      <c r="AW67" s="102">
        <f t="shared" si="47"/>
        <v>21200</v>
      </c>
      <c r="AX67" s="99">
        <v>800</v>
      </c>
      <c r="AY67" s="114"/>
      <c r="AZ67" s="102">
        <f t="shared" si="48"/>
        <v>22000</v>
      </c>
    </row>
    <row r="68" spans="1:52" x14ac:dyDescent="0.25">
      <c r="A68" s="41">
        <f>VLOOKUP(B68,справочник!$B$2:$E$322,4,FALSE)</f>
        <v>39</v>
      </c>
      <c r="B68" t="str">
        <f t="shared" si="3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>INT(($H$325-G68)/30)</f>
        <v>55</v>
      </c>
      <c r="I68" s="1">
        <f>H68*1000</f>
        <v>55000</v>
      </c>
      <c r="J68" s="17">
        <f>1000+42000</f>
        <v>43000</v>
      </c>
      <c r="K68" s="17"/>
      <c r="L68" s="18">
        <f t="shared" si="22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4"/>
        <v>9600</v>
      </c>
      <c r="Z68" s="96">
        <v>12</v>
      </c>
      <c r="AA68" s="96">
        <f t="shared" si="5"/>
        <v>9600</v>
      </c>
      <c r="AB68" s="96">
        <f t="shared" si="6"/>
        <v>12000</v>
      </c>
      <c r="AC68" s="99">
        <v>800</v>
      </c>
      <c r="AD68" s="98"/>
      <c r="AE68" s="102">
        <f t="shared" si="7"/>
        <v>12800</v>
      </c>
      <c r="AF68" s="99">
        <v>800</v>
      </c>
      <c r="AG68" s="98"/>
      <c r="AH68" s="102">
        <f t="shared" si="36"/>
        <v>13600</v>
      </c>
      <c r="AI68" s="99">
        <v>800</v>
      </c>
      <c r="AJ68" s="98"/>
      <c r="AK68" s="102">
        <f t="shared" si="43"/>
        <v>14400</v>
      </c>
      <c r="AL68" s="99">
        <v>800</v>
      </c>
      <c r="AM68" s="98"/>
      <c r="AN68" s="102">
        <f t="shared" si="44"/>
        <v>15200</v>
      </c>
      <c r="AO68" s="99">
        <v>800</v>
      </c>
      <c r="AP68" s="114"/>
      <c r="AQ68" s="102">
        <f t="shared" si="45"/>
        <v>16000</v>
      </c>
      <c r="AR68" s="99">
        <v>800</v>
      </c>
      <c r="AS68" s="114"/>
      <c r="AT68" s="102">
        <f t="shared" si="46"/>
        <v>16800</v>
      </c>
      <c r="AU68" s="99">
        <v>800</v>
      </c>
      <c r="AV68" s="114"/>
      <c r="AW68" s="102">
        <f t="shared" si="47"/>
        <v>17600</v>
      </c>
      <c r="AX68" s="99">
        <v>800</v>
      </c>
      <c r="AY68" s="114"/>
      <c r="AZ68" s="102">
        <f t="shared" si="48"/>
        <v>18400</v>
      </c>
    </row>
    <row r="69" spans="1:52" x14ac:dyDescent="0.25">
      <c r="A69" s="41">
        <f>VLOOKUP(B69,справочник!$B$2:$E$322,4,FALSE)</f>
        <v>276</v>
      </c>
      <c r="B69" t="str">
        <f t="shared" si="3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>INT(($H$325-G69)/30)</f>
        <v>49</v>
      </c>
      <c r="I69" s="1">
        <f>H69*1000</f>
        <v>49000</v>
      </c>
      <c r="J69" s="17">
        <f>1000+36000</f>
        <v>37000</v>
      </c>
      <c r="K69" s="17"/>
      <c r="L69" s="18">
        <f t="shared" si="22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4"/>
        <v>21600</v>
      </c>
      <c r="Z69" s="96">
        <v>12</v>
      </c>
      <c r="AA69" s="96">
        <f t="shared" si="5"/>
        <v>9600</v>
      </c>
      <c r="AB69" s="96">
        <f t="shared" si="6"/>
        <v>0</v>
      </c>
      <c r="AC69" s="99">
        <v>800</v>
      </c>
      <c r="AD69" s="98"/>
      <c r="AE69" s="102">
        <f t="shared" si="7"/>
        <v>800</v>
      </c>
      <c r="AF69" s="99">
        <v>800</v>
      </c>
      <c r="AG69" s="98"/>
      <c r="AH69" s="102">
        <f t="shared" si="36"/>
        <v>1600</v>
      </c>
      <c r="AI69" s="99">
        <v>800</v>
      </c>
      <c r="AJ69" s="98"/>
      <c r="AK69" s="102">
        <f t="shared" si="43"/>
        <v>2400</v>
      </c>
      <c r="AL69" s="99">
        <v>800</v>
      </c>
      <c r="AM69" s="98"/>
      <c r="AN69" s="102">
        <f t="shared" si="44"/>
        <v>3200</v>
      </c>
      <c r="AO69" s="99">
        <v>800</v>
      </c>
      <c r="AP69" s="114"/>
      <c r="AQ69" s="102">
        <f t="shared" si="45"/>
        <v>4000</v>
      </c>
      <c r="AR69" s="99">
        <v>800</v>
      </c>
      <c r="AS69" s="114"/>
      <c r="AT69" s="102">
        <f t="shared" si="46"/>
        <v>4800</v>
      </c>
      <c r="AU69" s="99">
        <v>800</v>
      </c>
      <c r="AV69" s="114"/>
      <c r="AW69" s="102">
        <f t="shared" si="47"/>
        <v>5600</v>
      </c>
      <c r="AX69" s="99">
        <v>800</v>
      </c>
      <c r="AY69" s="114"/>
      <c r="AZ69" s="102">
        <f t="shared" si="48"/>
        <v>6400</v>
      </c>
    </row>
    <row r="70" spans="1:52" x14ac:dyDescent="0.25">
      <c r="A70" s="41">
        <f>VLOOKUP(B70,справочник!$B$2:$E$322,4,FALSE)</f>
        <v>148</v>
      </c>
      <c r="B70" t="str">
        <f t="shared" ref="B70:B133" si="49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>INT(($H$325-G70)/30)</f>
        <v>45</v>
      </c>
      <c r="I70" s="1">
        <f>H70*1000</f>
        <v>45000</v>
      </c>
      <c r="J70" s="17">
        <f>12000</f>
        <v>12000</v>
      </c>
      <c r="K70" s="17"/>
      <c r="L70" s="18">
        <f t="shared" si="22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50">SUM(M70:X70)</f>
        <v>5400</v>
      </c>
      <c r="Z70" s="96">
        <v>12</v>
      </c>
      <c r="AA70" s="96">
        <f t="shared" ref="AA70:AA133" si="51">Z70*800</f>
        <v>9600</v>
      </c>
      <c r="AB70" s="96">
        <f t="shared" ref="AB70:AB133" si="52">L70+AA70-Y70</f>
        <v>37200</v>
      </c>
      <c r="AC70" s="99">
        <v>800</v>
      </c>
      <c r="AD70" s="98"/>
      <c r="AE70" s="102">
        <f t="shared" ref="AE70:AE131" si="53">AB70+AC70-AD70</f>
        <v>38000</v>
      </c>
      <c r="AF70" s="99">
        <v>800</v>
      </c>
      <c r="AG70" s="98"/>
      <c r="AH70" s="102">
        <f t="shared" si="36"/>
        <v>38800</v>
      </c>
      <c r="AI70" s="99">
        <v>800</v>
      </c>
      <c r="AJ70" s="98"/>
      <c r="AK70" s="102">
        <f t="shared" si="43"/>
        <v>39600</v>
      </c>
      <c r="AL70" s="99">
        <v>800</v>
      </c>
      <c r="AM70" s="98"/>
      <c r="AN70" s="102">
        <f t="shared" si="44"/>
        <v>40400</v>
      </c>
      <c r="AO70" s="99">
        <v>800</v>
      </c>
      <c r="AP70" s="114"/>
      <c r="AQ70" s="102">
        <f t="shared" si="45"/>
        <v>41200</v>
      </c>
      <c r="AR70" s="99">
        <v>800</v>
      </c>
      <c r="AS70" s="114"/>
      <c r="AT70" s="102">
        <f t="shared" si="46"/>
        <v>42000</v>
      </c>
      <c r="AU70" s="99">
        <v>800</v>
      </c>
      <c r="AV70" s="114"/>
      <c r="AW70" s="102">
        <f t="shared" si="47"/>
        <v>42800</v>
      </c>
      <c r="AX70" s="99">
        <v>800</v>
      </c>
      <c r="AY70" s="114"/>
      <c r="AZ70" s="102">
        <f t="shared" si="48"/>
        <v>43600</v>
      </c>
    </row>
    <row r="71" spans="1:52" x14ac:dyDescent="0.25">
      <c r="A71" s="41">
        <f>VLOOKUP(B71,справочник!$B$2:$E$322,4,FALSE)</f>
        <v>308</v>
      </c>
      <c r="B71" t="str">
        <f t="shared" si="49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>INT(($H$325-G71)/30)</f>
        <v>11</v>
      </c>
      <c r="I71" s="1">
        <f>H71*1000</f>
        <v>11000</v>
      </c>
      <c r="J71" s="17">
        <v>3000</v>
      </c>
      <c r="K71" s="17"/>
      <c r="L71" s="18">
        <f t="shared" si="22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50"/>
        <v>4800</v>
      </c>
      <c r="Z71" s="96">
        <v>12</v>
      </c>
      <c r="AA71" s="96">
        <f t="shared" si="51"/>
        <v>9600</v>
      </c>
      <c r="AB71" s="96">
        <f t="shared" si="52"/>
        <v>12800</v>
      </c>
      <c r="AC71" s="99">
        <v>800</v>
      </c>
      <c r="AD71" s="98"/>
      <c r="AE71" s="102">
        <f t="shared" si="53"/>
        <v>13600</v>
      </c>
      <c r="AF71" s="99">
        <v>800</v>
      </c>
      <c r="AG71" s="98"/>
      <c r="AH71" s="102">
        <f t="shared" si="36"/>
        <v>14400</v>
      </c>
      <c r="AI71" s="99">
        <v>800</v>
      </c>
      <c r="AJ71" s="98">
        <v>15000</v>
      </c>
      <c r="AK71" s="102">
        <f t="shared" si="43"/>
        <v>200</v>
      </c>
      <c r="AL71" s="99">
        <v>800</v>
      </c>
      <c r="AM71" s="98"/>
      <c r="AN71" s="102">
        <f t="shared" si="44"/>
        <v>1000</v>
      </c>
      <c r="AO71" s="99">
        <v>800</v>
      </c>
      <c r="AP71" s="114"/>
      <c r="AQ71" s="102">
        <f t="shared" si="45"/>
        <v>1800</v>
      </c>
      <c r="AR71" s="99">
        <v>800</v>
      </c>
      <c r="AS71" s="114"/>
      <c r="AT71" s="102">
        <f t="shared" si="46"/>
        <v>2600</v>
      </c>
      <c r="AU71" s="99">
        <v>800</v>
      </c>
      <c r="AV71" s="114"/>
      <c r="AW71" s="102">
        <f t="shared" si="47"/>
        <v>3400</v>
      </c>
      <c r="AX71" s="99">
        <v>800</v>
      </c>
      <c r="AY71" s="114"/>
      <c r="AZ71" s="102">
        <f t="shared" si="48"/>
        <v>4200</v>
      </c>
    </row>
    <row r="72" spans="1:52" x14ac:dyDescent="0.25">
      <c r="A72" s="41">
        <f>VLOOKUP(B72,справочник!$B$2:$E$322,4,FALSE)</f>
        <v>318</v>
      </c>
      <c r="B72" t="str">
        <f t="shared" si="49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>INT(($H$325-G72)/30)</f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51"/>
        <v>9600</v>
      </c>
      <c r="AB72" s="96">
        <f t="shared" si="52"/>
        <v>-9600</v>
      </c>
      <c r="AC72" s="99">
        <v>800</v>
      </c>
      <c r="AD72" s="98">
        <v>4800</v>
      </c>
      <c r="AE72" s="102">
        <f t="shared" si="53"/>
        <v>-13600</v>
      </c>
      <c r="AF72" s="99">
        <v>800</v>
      </c>
      <c r="AG72" s="98"/>
      <c r="AH72" s="102">
        <f t="shared" si="36"/>
        <v>-12800</v>
      </c>
      <c r="AI72" s="99">
        <v>800</v>
      </c>
      <c r="AJ72" s="98"/>
      <c r="AK72" s="102">
        <f t="shared" si="43"/>
        <v>-12000</v>
      </c>
      <c r="AL72" s="99">
        <v>800</v>
      </c>
      <c r="AM72" s="98">
        <v>4800</v>
      </c>
      <c r="AN72" s="102">
        <f t="shared" si="44"/>
        <v>-16000</v>
      </c>
      <c r="AO72" s="99">
        <v>800</v>
      </c>
      <c r="AP72" s="114"/>
      <c r="AQ72" s="102">
        <f t="shared" si="45"/>
        <v>-15200</v>
      </c>
      <c r="AR72" s="99">
        <v>800</v>
      </c>
      <c r="AS72" s="114"/>
      <c r="AT72" s="102">
        <f t="shared" si="46"/>
        <v>-14400</v>
      </c>
      <c r="AU72" s="99">
        <v>800</v>
      </c>
      <c r="AV72" s="114"/>
      <c r="AW72" s="102">
        <f t="shared" si="47"/>
        <v>-13600</v>
      </c>
      <c r="AX72" s="99">
        <v>800</v>
      </c>
      <c r="AY72" s="114"/>
      <c r="AZ72" s="102">
        <f t="shared" si="48"/>
        <v>-12800</v>
      </c>
    </row>
    <row r="73" spans="1:52" x14ac:dyDescent="0.25">
      <c r="A73" s="41">
        <f>VLOOKUP(B73,справочник!$B$2:$E$322,4,FALSE)</f>
        <v>236</v>
      </c>
      <c r="B73" t="str">
        <f t="shared" si="49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>INT(($H$325-G73)/30)</f>
        <v>47</v>
      </c>
      <c r="I73" s="1">
        <f>H73*1000</f>
        <v>47000</v>
      </c>
      <c r="J73" s="17">
        <f>18000+11000</f>
        <v>29000</v>
      </c>
      <c r="K73" s="17"/>
      <c r="L73" s="18">
        <f t="shared" si="22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50"/>
        <v>27600</v>
      </c>
      <c r="Z73" s="96">
        <v>12</v>
      </c>
      <c r="AA73" s="96">
        <f t="shared" si="51"/>
        <v>9600</v>
      </c>
      <c r="AB73" s="96">
        <f t="shared" si="52"/>
        <v>0</v>
      </c>
      <c r="AC73" s="99">
        <v>800</v>
      </c>
      <c r="AD73" s="98"/>
      <c r="AE73" s="102">
        <f t="shared" si="53"/>
        <v>800</v>
      </c>
      <c r="AF73" s="99">
        <v>800</v>
      </c>
      <c r="AG73" s="98"/>
      <c r="AH73" s="102">
        <f t="shared" si="36"/>
        <v>1600</v>
      </c>
      <c r="AI73" s="99">
        <v>800</v>
      </c>
      <c r="AJ73" s="98"/>
      <c r="AK73" s="102">
        <f t="shared" si="43"/>
        <v>2400</v>
      </c>
      <c r="AL73" s="99">
        <v>800</v>
      </c>
      <c r="AM73" s="98">
        <v>4800</v>
      </c>
      <c r="AN73" s="102">
        <f t="shared" si="44"/>
        <v>-1600</v>
      </c>
      <c r="AO73" s="99">
        <v>800</v>
      </c>
      <c r="AP73" s="114"/>
      <c r="AQ73" s="102">
        <f t="shared" si="45"/>
        <v>-800</v>
      </c>
      <c r="AR73" s="99">
        <v>800</v>
      </c>
      <c r="AS73" s="114"/>
      <c r="AT73" s="102">
        <f t="shared" si="46"/>
        <v>0</v>
      </c>
      <c r="AU73" s="99">
        <v>800</v>
      </c>
      <c r="AV73" s="114"/>
      <c r="AW73" s="102">
        <f t="shared" si="47"/>
        <v>800</v>
      </c>
      <c r="AX73" s="99">
        <v>800</v>
      </c>
      <c r="AY73" s="114"/>
      <c r="AZ73" s="102">
        <f t="shared" si="48"/>
        <v>1600</v>
      </c>
    </row>
    <row r="74" spans="1:52" x14ac:dyDescent="0.25">
      <c r="A74" s="41">
        <f>VLOOKUP(B74,справочник!$B$2:$E$322,4,FALSE)</f>
        <v>226</v>
      </c>
      <c r="B74" t="str">
        <f t="shared" si="49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>INT(($H$325-G74)/30)</f>
        <v>20</v>
      </c>
      <c r="I74" s="1">
        <f>H74*1000</f>
        <v>20000</v>
      </c>
      <c r="J74" s="17"/>
      <c r="K74" s="17"/>
      <c r="L74" s="18">
        <f t="shared" si="22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50"/>
        <v>4000</v>
      </c>
      <c r="Z74" s="96">
        <v>12</v>
      </c>
      <c r="AA74" s="96">
        <f t="shared" si="51"/>
        <v>9600</v>
      </c>
      <c r="AB74" s="96">
        <f t="shared" si="52"/>
        <v>25600</v>
      </c>
      <c r="AC74" s="99">
        <v>800</v>
      </c>
      <c r="AD74" s="98"/>
      <c r="AE74" s="102">
        <f t="shared" si="53"/>
        <v>26400</v>
      </c>
      <c r="AF74" s="99">
        <v>800</v>
      </c>
      <c r="AG74" s="98">
        <v>2400</v>
      </c>
      <c r="AH74" s="102">
        <f t="shared" si="36"/>
        <v>24800</v>
      </c>
      <c r="AI74" s="99">
        <v>800</v>
      </c>
      <c r="AJ74" s="98">
        <v>2000</v>
      </c>
      <c r="AK74" s="102">
        <f t="shared" si="43"/>
        <v>23600</v>
      </c>
      <c r="AL74" s="99">
        <v>800</v>
      </c>
      <c r="AM74" s="98">
        <v>5000</v>
      </c>
      <c r="AN74" s="102">
        <f t="shared" si="44"/>
        <v>19400</v>
      </c>
      <c r="AO74" s="99">
        <v>800</v>
      </c>
      <c r="AP74" s="114"/>
      <c r="AQ74" s="102">
        <f t="shared" si="45"/>
        <v>20200</v>
      </c>
      <c r="AR74" s="99">
        <v>800</v>
      </c>
      <c r="AS74" s="114">
        <v>4000</v>
      </c>
      <c r="AT74" s="102">
        <f t="shared" si="46"/>
        <v>17000</v>
      </c>
      <c r="AU74" s="99">
        <v>800</v>
      </c>
      <c r="AV74" s="114"/>
      <c r="AW74" s="102">
        <f t="shared" si="47"/>
        <v>17800</v>
      </c>
      <c r="AX74" s="99">
        <v>800</v>
      </c>
      <c r="AY74" s="114">
        <v>5000</v>
      </c>
      <c r="AZ74" s="102">
        <f t="shared" si="48"/>
        <v>13600</v>
      </c>
    </row>
    <row r="75" spans="1:52" x14ac:dyDescent="0.25">
      <c r="A75" s="41">
        <f>VLOOKUP(B75,справочник!$B$2:$E$322,4,FALSE)</f>
        <v>285</v>
      </c>
      <c r="B75" t="str">
        <f t="shared" si="49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22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50"/>
        <v>18000</v>
      </c>
      <c r="Z75" s="96">
        <v>12</v>
      </c>
      <c r="AA75" s="96">
        <f t="shared" si="51"/>
        <v>9600</v>
      </c>
      <c r="AB75" s="96">
        <f t="shared" si="52"/>
        <v>-8400</v>
      </c>
      <c r="AC75" s="99">
        <v>800</v>
      </c>
      <c r="AD75" s="98"/>
      <c r="AE75" s="102">
        <f t="shared" si="53"/>
        <v>-7600</v>
      </c>
      <c r="AF75" s="99">
        <v>800</v>
      </c>
      <c r="AG75" s="98"/>
      <c r="AH75" s="102">
        <f t="shared" si="36"/>
        <v>-6800</v>
      </c>
      <c r="AI75" s="99">
        <v>800</v>
      </c>
      <c r="AJ75" s="98"/>
      <c r="AK75" s="102">
        <f t="shared" si="43"/>
        <v>-6000</v>
      </c>
      <c r="AL75" s="99">
        <v>800</v>
      </c>
      <c r="AM75" s="98"/>
      <c r="AN75" s="102">
        <f t="shared" si="44"/>
        <v>-5200</v>
      </c>
      <c r="AO75" s="99">
        <v>800</v>
      </c>
      <c r="AP75" s="114"/>
      <c r="AQ75" s="102">
        <f t="shared" si="45"/>
        <v>-4400</v>
      </c>
      <c r="AR75" s="99">
        <v>800</v>
      </c>
      <c r="AS75" s="114"/>
      <c r="AT75" s="102">
        <f t="shared" si="46"/>
        <v>-3600</v>
      </c>
      <c r="AU75" s="99">
        <v>800</v>
      </c>
      <c r="AV75" s="114"/>
      <c r="AW75" s="102">
        <f t="shared" si="47"/>
        <v>-2800</v>
      </c>
      <c r="AX75" s="99">
        <v>800</v>
      </c>
      <c r="AY75" s="114"/>
      <c r="AZ75" s="102">
        <f t="shared" si="48"/>
        <v>-2000</v>
      </c>
    </row>
    <row r="76" spans="1:52" x14ac:dyDescent="0.25">
      <c r="A76" s="41">
        <f>VLOOKUP(B76,справочник!$B$2:$E$322,4,FALSE)</f>
        <v>24</v>
      </c>
      <c r="B76" t="str">
        <f t="shared" si="49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>INT(($H$325-G76)/30)</f>
        <v>40</v>
      </c>
      <c r="I76" s="1">
        <f t="shared" ref="I76:I139" si="54">H76*1000</f>
        <v>40000</v>
      </c>
      <c r="J76" s="17">
        <v>30000</v>
      </c>
      <c r="K76" s="17"/>
      <c r="L76" s="18">
        <f t="shared" si="22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50"/>
        <v>0</v>
      </c>
      <c r="Z76" s="96">
        <v>12</v>
      </c>
      <c r="AA76" s="96">
        <f t="shared" si="51"/>
        <v>9600</v>
      </c>
      <c r="AB76" s="96">
        <f t="shared" si="52"/>
        <v>19600</v>
      </c>
      <c r="AC76" s="99">
        <v>800</v>
      </c>
      <c r="AD76" s="98"/>
      <c r="AE76" s="102">
        <f t="shared" si="53"/>
        <v>20400</v>
      </c>
      <c r="AF76" s="99">
        <v>800</v>
      </c>
      <c r="AG76" s="98"/>
      <c r="AH76" s="102">
        <f t="shared" si="36"/>
        <v>21200</v>
      </c>
      <c r="AI76" s="99">
        <v>800</v>
      </c>
      <c r="AJ76" s="98"/>
      <c r="AK76" s="102">
        <f t="shared" si="43"/>
        <v>22000</v>
      </c>
      <c r="AL76" s="99">
        <v>800</v>
      </c>
      <c r="AM76" s="98"/>
      <c r="AN76" s="102">
        <f t="shared" si="44"/>
        <v>22800</v>
      </c>
      <c r="AO76" s="99">
        <v>800</v>
      </c>
      <c r="AP76" s="114"/>
      <c r="AQ76" s="102">
        <f t="shared" si="45"/>
        <v>23600</v>
      </c>
      <c r="AR76" s="99">
        <v>800</v>
      </c>
      <c r="AS76" s="114"/>
      <c r="AT76" s="102">
        <f t="shared" si="46"/>
        <v>24400</v>
      </c>
      <c r="AU76" s="99">
        <v>800</v>
      </c>
      <c r="AV76" s="114"/>
      <c r="AW76" s="102">
        <f t="shared" si="47"/>
        <v>25200</v>
      </c>
      <c r="AX76" s="99">
        <v>800</v>
      </c>
      <c r="AY76" s="114"/>
      <c r="AZ76" s="102">
        <f t="shared" si="48"/>
        <v>26000</v>
      </c>
    </row>
    <row r="77" spans="1:52" x14ac:dyDescent="0.25">
      <c r="A77" s="41">
        <f>VLOOKUP(B77,справочник!$B$2:$E$322,4,FALSE)</f>
        <v>50</v>
      </c>
      <c r="B77" t="str">
        <f t="shared" si="49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>INT(($H$325-G77)/30)</f>
        <v>52</v>
      </c>
      <c r="I77" s="1">
        <f t="shared" si="54"/>
        <v>52000</v>
      </c>
      <c r="J77" s="17">
        <f>1000+41000</f>
        <v>42000</v>
      </c>
      <c r="K77" s="17"/>
      <c r="L77" s="18">
        <f t="shared" si="22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50"/>
        <v>15200</v>
      </c>
      <c r="Z77" s="96">
        <v>12</v>
      </c>
      <c r="AA77" s="96">
        <f t="shared" si="51"/>
        <v>9600</v>
      </c>
      <c r="AB77" s="96">
        <f t="shared" si="52"/>
        <v>4400</v>
      </c>
      <c r="AC77" s="99">
        <v>800</v>
      </c>
      <c r="AD77" s="98"/>
      <c r="AE77" s="102">
        <f t="shared" si="53"/>
        <v>5200</v>
      </c>
      <c r="AF77" s="99">
        <v>800</v>
      </c>
      <c r="AG77" s="98"/>
      <c r="AH77" s="102">
        <f t="shared" si="36"/>
        <v>6000</v>
      </c>
      <c r="AI77" s="99">
        <v>800</v>
      </c>
      <c r="AJ77" s="98"/>
      <c r="AK77" s="102">
        <f t="shared" si="43"/>
        <v>6800</v>
      </c>
      <c r="AL77" s="99">
        <v>800</v>
      </c>
      <c r="AM77" s="98"/>
      <c r="AN77" s="102">
        <f t="shared" si="44"/>
        <v>7600</v>
      </c>
      <c r="AO77" s="99">
        <v>800</v>
      </c>
      <c r="AP77" s="114"/>
      <c r="AQ77" s="102">
        <f t="shared" si="45"/>
        <v>8400</v>
      </c>
      <c r="AR77" s="99">
        <v>800</v>
      </c>
      <c r="AS77" s="114"/>
      <c r="AT77" s="102">
        <f t="shared" si="46"/>
        <v>9200</v>
      </c>
      <c r="AU77" s="99">
        <v>800</v>
      </c>
      <c r="AV77" s="114"/>
      <c r="AW77" s="102">
        <f t="shared" si="47"/>
        <v>10000</v>
      </c>
      <c r="AX77" s="99">
        <v>800</v>
      </c>
      <c r="AY77" s="114"/>
      <c r="AZ77" s="102">
        <f t="shared" si="48"/>
        <v>10800</v>
      </c>
    </row>
    <row r="78" spans="1:52" x14ac:dyDescent="0.25">
      <c r="A78" s="41">
        <f>VLOOKUP(B78,справочник!$B$2:$E$322,4,FALSE)</f>
        <v>122</v>
      </c>
      <c r="B78" t="str">
        <f t="shared" si="49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>INT(($H$325-G78)/30)</f>
        <v>47</v>
      </c>
      <c r="I78" s="1">
        <f t="shared" si="54"/>
        <v>47000</v>
      </c>
      <c r="J78" s="17">
        <f>37000+5000</f>
        <v>42000</v>
      </c>
      <c r="K78" s="17">
        <v>5000</v>
      </c>
      <c r="L78" s="18">
        <f t="shared" si="22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50"/>
        <v>9600</v>
      </c>
      <c r="Z78" s="96">
        <v>12</v>
      </c>
      <c r="AA78" s="96">
        <f t="shared" si="51"/>
        <v>9600</v>
      </c>
      <c r="AB78" s="96">
        <f t="shared" si="52"/>
        <v>0</v>
      </c>
      <c r="AC78" s="99">
        <v>800</v>
      </c>
      <c r="AD78" s="98"/>
      <c r="AE78" s="102">
        <f t="shared" si="53"/>
        <v>800</v>
      </c>
      <c r="AF78" s="99">
        <v>800</v>
      </c>
      <c r="AG78" s="98">
        <v>1600</v>
      </c>
      <c r="AH78" s="102">
        <f t="shared" si="36"/>
        <v>0</v>
      </c>
      <c r="AI78" s="99">
        <v>800</v>
      </c>
      <c r="AJ78" s="98"/>
      <c r="AK78" s="102">
        <f t="shared" si="43"/>
        <v>800</v>
      </c>
      <c r="AL78" s="99">
        <v>800</v>
      </c>
      <c r="AM78" s="98"/>
      <c r="AN78" s="102">
        <f t="shared" si="44"/>
        <v>1600</v>
      </c>
      <c r="AO78" s="99">
        <v>800</v>
      </c>
      <c r="AP78" s="114">
        <v>2400</v>
      </c>
      <c r="AQ78" s="102">
        <f t="shared" si="45"/>
        <v>0</v>
      </c>
      <c r="AR78" s="99">
        <v>800</v>
      </c>
      <c r="AS78" s="114"/>
      <c r="AT78" s="102">
        <f t="shared" si="46"/>
        <v>800</v>
      </c>
      <c r="AU78" s="99">
        <v>800</v>
      </c>
      <c r="AV78" s="114"/>
      <c r="AW78" s="102">
        <f t="shared" si="47"/>
        <v>1600</v>
      </c>
      <c r="AX78" s="99">
        <v>800</v>
      </c>
      <c r="AY78" s="114"/>
      <c r="AZ78" s="102">
        <f t="shared" si="48"/>
        <v>2400</v>
      </c>
    </row>
    <row r="79" spans="1:52" x14ac:dyDescent="0.25">
      <c r="A79" s="41">
        <f>VLOOKUP(B79,справочник!$B$2:$E$322,4,FALSE)</f>
        <v>301</v>
      </c>
      <c r="B79" t="str">
        <f t="shared" si="49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>INT(($H$325-G79)/30)</f>
        <v>13</v>
      </c>
      <c r="I79" s="1">
        <f t="shared" si="54"/>
        <v>13000</v>
      </c>
      <c r="J79" s="17">
        <v>1000</v>
      </c>
      <c r="K79" s="17"/>
      <c r="L79" s="18">
        <f t="shared" si="22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50"/>
        <v>0</v>
      </c>
      <c r="Z79" s="96">
        <v>12</v>
      </c>
      <c r="AA79" s="96">
        <f t="shared" si="51"/>
        <v>9600</v>
      </c>
      <c r="AB79" s="96">
        <f t="shared" si="52"/>
        <v>21600</v>
      </c>
      <c r="AC79" s="99">
        <v>800</v>
      </c>
      <c r="AD79" s="98"/>
      <c r="AE79" s="102">
        <f t="shared" si="53"/>
        <v>22400</v>
      </c>
      <c r="AF79" s="99">
        <v>800</v>
      </c>
      <c r="AG79" s="98"/>
      <c r="AH79" s="102">
        <f t="shared" si="36"/>
        <v>23200</v>
      </c>
      <c r="AI79" s="99">
        <v>800</v>
      </c>
      <c r="AJ79" s="98"/>
      <c r="AK79" s="102">
        <f t="shared" si="43"/>
        <v>24000</v>
      </c>
      <c r="AL79" s="99">
        <v>800</v>
      </c>
      <c r="AM79" s="98">
        <v>25000</v>
      </c>
      <c r="AN79" s="102">
        <f t="shared" si="44"/>
        <v>-200</v>
      </c>
      <c r="AO79" s="99">
        <v>800</v>
      </c>
      <c r="AP79" s="114"/>
      <c r="AQ79" s="102">
        <f t="shared" si="45"/>
        <v>600</v>
      </c>
      <c r="AR79" s="99">
        <v>800</v>
      </c>
      <c r="AS79" s="114"/>
      <c r="AT79" s="102">
        <f t="shared" si="46"/>
        <v>1400</v>
      </c>
      <c r="AU79" s="99">
        <v>800</v>
      </c>
      <c r="AV79" s="114"/>
      <c r="AW79" s="102">
        <f t="shared" si="47"/>
        <v>2200</v>
      </c>
      <c r="AX79" s="99">
        <v>800</v>
      </c>
      <c r="AY79" s="114">
        <v>2200</v>
      </c>
      <c r="AZ79" s="102">
        <f t="shared" si="48"/>
        <v>800</v>
      </c>
    </row>
    <row r="80" spans="1:52" x14ac:dyDescent="0.25">
      <c r="A80" s="41">
        <f>VLOOKUP(B80,справочник!$B$2:$E$322,4,FALSE)</f>
        <v>18</v>
      </c>
      <c r="B80" t="str">
        <f t="shared" si="49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>INT(($H$325-G80)/30)</f>
        <v>29</v>
      </c>
      <c r="I80" s="1">
        <f t="shared" si="54"/>
        <v>29000</v>
      </c>
      <c r="J80" s="17">
        <v>29000</v>
      </c>
      <c r="K80" s="17"/>
      <c r="L80" s="18">
        <f t="shared" si="22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50"/>
        <v>0</v>
      </c>
      <c r="Z80" s="96">
        <v>12</v>
      </c>
      <c r="AA80" s="96">
        <f t="shared" si="51"/>
        <v>9600</v>
      </c>
      <c r="AB80" s="96">
        <f t="shared" si="52"/>
        <v>9600</v>
      </c>
      <c r="AC80" s="99">
        <v>800</v>
      </c>
      <c r="AD80" s="98"/>
      <c r="AE80" s="102">
        <f t="shared" si="53"/>
        <v>10400</v>
      </c>
      <c r="AF80" s="99">
        <v>800</v>
      </c>
      <c r="AG80" s="98"/>
      <c r="AH80" s="102">
        <f t="shared" si="36"/>
        <v>11200</v>
      </c>
      <c r="AI80" s="99">
        <v>800</v>
      </c>
      <c r="AJ80" s="98"/>
      <c r="AK80" s="102">
        <f t="shared" si="43"/>
        <v>12000</v>
      </c>
      <c r="AL80" s="99">
        <v>800</v>
      </c>
      <c r="AM80" s="98">
        <v>14400</v>
      </c>
      <c r="AN80" s="102">
        <f t="shared" si="44"/>
        <v>-1600</v>
      </c>
      <c r="AO80" s="99">
        <v>800</v>
      </c>
      <c r="AP80" s="114"/>
      <c r="AQ80" s="102">
        <f t="shared" si="45"/>
        <v>-800</v>
      </c>
      <c r="AR80" s="99">
        <v>800</v>
      </c>
      <c r="AS80" s="114"/>
      <c r="AT80" s="102">
        <f t="shared" si="46"/>
        <v>0</v>
      </c>
      <c r="AU80" s="99">
        <v>800</v>
      </c>
      <c r="AV80" s="114"/>
      <c r="AW80" s="102">
        <f t="shared" si="47"/>
        <v>800</v>
      </c>
      <c r="AX80" s="99">
        <v>800</v>
      </c>
      <c r="AY80" s="114"/>
      <c r="AZ80" s="102">
        <f t="shared" si="48"/>
        <v>1600</v>
      </c>
    </row>
    <row r="81" spans="1:52" x14ac:dyDescent="0.25">
      <c r="A81" s="41">
        <f>VLOOKUP(B81,справочник!$B$2:$E$322,4,FALSE)</f>
        <v>155</v>
      </c>
      <c r="B81" t="str">
        <f t="shared" si="49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>INT(($H$325-G81)/30)</f>
        <v>28</v>
      </c>
      <c r="I81" s="1">
        <f t="shared" si="54"/>
        <v>28000</v>
      </c>
      <c r="J81" s="17">
        <v>28000</v>
      </c>
      <c r="K81" s="17">
        <v>2000</v>
      </c>
      <c r="L81" s="18">
        <f t="shared" si="22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50"/>
        <v>8600</v>
      </c>
      <c r="Z81" s="96">
        <v>12</v>
      </c>
      <c r="AA81" s="96">
        <f t="shared" si="51"/>
        <v>9600</v>
      </c>
      <c r="AB81" s="96">
        <f t="shared" si="52"/>
        <v>-1000</v>
      </c>
      <c r="AC81" s="99">
        <v>800</v>
      </c>
      <c r="AD81" s="98">
        <v>1600</v>
      </c>
      <c r="AE81" s="102">
        <f t="shared" si="53"/>
        <v>-1800</v>
      </c>
      <c r="AF81" s="99">
        <v>800</v>
      </c>
      <c r="AG81" s="98"/>
      <c r="AH81" s="102">
        <f t="shared" si="36"/>
        <v>-1000</v>
      </c>
      <c r="AI81" s="99">
        <v>800</v>
      </c>
      <c r="AJ81" s="98"/>
      <c r="AK81" s="102">
        <f t="shared" si="43"/>
        <v>-200</v>
      </c>
      <c r="AL81" s="99">
        <v>800</v>
      </c>
      <c r="AM81" s="98"/>
      <c r="AN81" s="102">
        <f t="shared" si="44"/>
        <v>600</v>
      </c>
      <c r="AO81" s="99">
        <v>800</v>
      </c>
      <c r="AP81" s="114"/>
      <c r="AQ81" s="102">
        <f t="shared" si="45"/>
        <v>1400</v>
      </c>
      <c r="AR81" s="99">
        <v>800</v>
      </c>
      <c r="AS81" s="114">
        <v>1500</v>
      </c>
      <c r="AT81" s="102">
        <f t="shared" si="46"/>
        <v>700</v>
      </c>
      <c r="AU81" s="99">
        <v>800</v>
      </c>
      <c r="AV81" s="114">
        <f>1600+1600</f>
        <v>3200</v>
      </c>
      <c r="AW81" s="102">
        <f t="shared" si="47"/>
        <v>-1700</v>
      </c>
      <c r="AX81" s="99">
        <v>800</v>
      </c>
      <c r="AY81" s="114">
        <f>800+800</f>
        <v>1600</v>
      </c>
      <c r="AZ81" s="102">
        <f t="shared" si="48"/>
        <v>-2500</v>
      </c>
    </row>
    <row r="82" spans="1:52" x14ac:dyDescent="0.25">
      <c r="A82" s="41">
        <f>VLOOKUP(B82,справочник!$B$2:$E$322,4,FALSE)</f>
        <v>44</v>
      </c>
      <c r="B82" t="str">
        <f t="shared" si="49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>INT(($H$325-G82)/30)</f>
        <v>42</v>
      </c>
      <c r="I82" s="1">
        <f t="shared" si="54"/>
        <v>42000</v>
      </c>
      <c r="J82" s="17">
        <f>21000+6000</f>
        <v>27000</v>
      </c>
      <c r="K82" s="17">
        <v>13000</v>
      </c>
      <c r="L82" s="18">
        <f t="shared" si="22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50"/>
        <v>0</v>
      </c>
      <c r="Z82" s="96">
        <v>12</v>
      </c>
      <c r="AA82" s="96">
        <f t="shared" si="51"/>
        <v>9600</v>
      </c>
      <c r="AB82" s="96">
        <f t="shared" si="52"/>
        <v>11600</v>
      </c>
      <c r="AC82" s="99">
        <v>800</v>
      </c>
      <c r="AD82" s="98"/>
      <c r="AE82" s="102">
        <f t="shared" si="53"/>
        <v>12400</v>
      </c>
      <c r="AF82" s="99">
        <v>800</v>
      </c>
      <c r="AG82" s="98"/>
      <c r="AH82" s="102">
        <f t="shared" si="36"/>
        <v>13200</v>
      </c>
      <c r="AI82" s="99">
        <v>800</v>
      </c>
      <c r="AJ82" s="98">
        <v>7200</v>
      </c>
      <c r="AK82" s="102">
        <f t="shared" si="43"/>
        <v>6800</v>
      </c>
      <c r="AL82" s="99">
        <v>800</v>
      </c>
      <c r="AM82" s="98"/>
      <c r="AN82" s="102">
        <f t="shared" si="44"/>
        <v>7600</v>
      </c>
      <c r="AO82" s="99">
        <v>800</v>
      </c>
      <c r="AP82" s="114"/>
      <c r="AQ82" s="102">
        <f t="shared" si="45"/>
        <v>8400</v>
      </c>
      <c r="AR82" s="99">
        <v>800</v>
      </c>
      <c r="AS82" s="114"/>
      <c r="AT82" s="102">
        <f t="shared" si="46"/>
        <v>9200</v>
      </c>
      <c r="AU82" s="99">
        <v>800</v>
      </c>
      <c r="AV82" s="114"/>
      <c r="AW82" s="102">
        <f t="shared" si="47"/>
        <v>10000</v>
      </c>
      <c r="AX82" s="99">
        <v>800</v>
      </c>
      <c r="AY82" s="114"/>
      <c r="AZ82" s="102">
        <f t="shared" si="48"/>
        <v>10800</v>
      </c>
    </row>
    <row r="83" spans="1:52" x14ac:dyDescent="0.25">
      <c r="A83" s="41">
        <f>VLOOKUP(B83,справочник!$B$2:$E$322,4,FALSE)</f>
        <v>132</v>
      </c>
      <c r="B83" t="str">
        <f t="shared" si="49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>INT(($H$325-G83)/30)</f>
        <v>55</v>
      </c>
      <c r="I83" s="1">
        <f t="shared" si="54"/>
        <v>55000</v>
      </c>
      <c r="J83" s="17">
        <f>41000+1000</f>
        <v>42000</v>
      </c>
      <c r="K83" s="17"/>
      <c r="L83" s="18">
        <f t="shared" si="22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50"/>
        <v>0</v>
      </c>
      <c r="Z83" s="96">
        <v>12</v>
      </c>
      <c r="AA83" s="96">
        <f t="shared" si="51"/>
        <v>9600</v>
      </c>
      <c r="AB83" s="96">
        <f t="shared" si="52"/>
        <v>22600</v>
      </c>
      <c r="AC83" s="99">
        <v>800</v>
      </c>
      <c r="AD83" s="98"/>
      <c r="AE83" s="102">
        <f t="shared" si="53"/>
        <v>23400</v>
      </c>
      <c r="AF83" s="99">
        <v>800</v>
      </c>
      <c r="AG83" s="98"/>
      <c r="AH83" s="102">
        <f t="shared" si="36"/>
        <v>24200</v>
      </c>
      <c r="AI83" s="99">
        <v>800</v>
      </c>
      <c r="AJ83" s="98"/>
      <c r="AK83" s="102">
        <f t="shared" si="43"/>
        <v>25000</v>
      </c>
      <c r="AL83" s="99">
        <v>800</v>
      </c>
      <c r="AM83" s="98"/>
      <c r="AN83" s="102">
        <f t="shared" si="44"/>
        <v>25800</v>
      </c>
      <c r="AO83" s="99">
        <v>800</v>
      </c>
      <c r="AP83" s="114"/>
      <c r="AQ83" s="102">
        <f t="shared" si="45"/>
        <v>26600</v>
      </c>
      <c r="AR83" s="99">
        <v>800</v>
      </c>
      <c r="AS83" s="114"/>
      <c r="AT83" s="102">
        <f t="shared" si="46"/>
        <v>27400</v>
      </c>
      <c r="AU83" s="99">
        <v>800</v>
      </c>
      <c r="AV83" s="114"/>
      <c r="AW83" s="102">
        <f t="shared" si="47"/>
        <v>28200</v>
      </c>
      <c r="AX83" s="99">
        <v>800</v>
      </c>
      <c r="AY83" s="114"/>
      <c r="AZ83" s="102">
        <f t="shared" si="48"/>
        <v>29000</v>
      </c>
    </row>
    <row r="84" spans="1:52" x14ac:dyDescent="0.25">
      <c r="A84" s="41">
        <f>VLOOKUP(B84,справочник!$B$2:$E$322,4,FALSE)</f>
        <v>159</v>
      </c>
      <c r="B84" t="str">
        <f t="shared" si="49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>INT(($H$325-G84)/30)</f>
        <v>44</v>
      </c>
      <c r="I84" s="1">
        <f t="shared" si="54"/>
        <v>44000</v>
      </c>
      <c r="J84" s="17">
        <f>32000</f>
        <v>32000</v>
      </c>
      <c r="K84" s="17"/>
      <c r="L84" s="18">
        <f t="shared" si="22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50"/>
        <v>21600</v>
      </c>
      <c r="Z84" s="96">
        <v>12</v>
      </c>
      <c r="AA84" s="96">
        <f t="shared" si="51"/>
        <v>9600</v>
      </c>
      <c r="AB84" s="96">
        <f t="shared" si="52"/>
        <v>0</v>
      </c>
      <c r="AC84" s="99">
        <v>800</v>
      </c>
      <c r="AD84" s="98"/>
      <c r="AE84" s="102">
        <f t="shared" si="53"/>
        <v>800</v>
      </c>
      <c r="AF84" s="99">
        <v>800</v>
      </c>
      <c r="AG84" s="98"/>
      <c r="AH84" s="102">
        <f t="shared" si="36"/>
        <v>1600</v>
      </c>
      <c r="AI84" s="99">
        <v>800</v>
      </c>
      <c r="AJ84" s="98"/>
      <c r="AK84" s="102">
        <f t="shared" si="43"/>
        <v>2400</v>
      </c>
      <c r="AL84" s="99">
        <v>800</v>
      </c>
      <c r="AM84" s="98"/>
      <c r="AN84" s="102">
        <f t="shared" si="44"/>
        <v>3200</v>
      </c>
      <c r="AO84" s="99">
        <v>800</v>
      </c>
      <c r="AP84" s="114"/>
      <c r="AQ84" s="102">
        <f t="shared" si="45"/>
        <v>4000</v>
      </c>
      <c r="AR84" s="99">
        <v>800</v>
      </c>
      <c r="AS84" s="114"/>
      <c r="AT84" s="102">
        <f t="shared" si="46"/>
        <v>4800</v>
      </c>
      <c r="AU84" s="99">
        <v>800</v>
      </c>
      <c r="AV84" s="114"/>
      <c r="AW84" s="102">
        <f t="shared" si="47"/>
        <v>5600</v>
      </c>
      <c r="AX84" s="99">
        <v>800</v>
      </c>
      <c r="AY84" s="114"/>
      <c r="AZ84" s="102">
        <f t="shared" si="48"/>
        <v>6400</v>
      </c>
    </row>
    <row r="85" spans="1:52" x14ac:dyDescent="0.25">
      <c r="A85" s="41">
        <f>VLOOKUP(B85,справочник!$B$2:$E$322,4,FALSE)</f>
        <v>181</v>
      </c>
      <c r="B85" t="str">
        <f t="shared" si="49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>INT(($H$325-G85)/30)</f>
        <v>20</v>
      </c>
      <c r="I85" s="1">
        <f t="shared" si="54"/>
        <v>20000</v>
      </c>
      <c r="J85" s="17">
        <v>17000</v>
      </c>
      <c r="K85" s="17"/>
      <c r="L85" s="18">
        <f t="shared" si="22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50"/>
        <v>7000</v>
      </c>
      <c r="Z85" s="96">
        <v>12</v>
      </c>
      <c r="AA85" s="96">
        <f t="shared" si="51"/>
        <v>9600</v>
      </c>
      <c r="AB85" s="96">
        <f t="shared" si="52"/>
        <v>5600</v>
      </c>
      <c r="AC85" s="99">
        <v>800</v>
      </c>
      <c r="AD85" s="98"/>
      <c r="AE85" s="102">
        <f t="shared" si="53"/>
        <v>6400</v>
      </c>
      <c r="AF85" s="99">
        <v>800</v>
      </c>
      <c r="AG85" s="98"/>
      <c r="AH85" s="102">
        <f t="shared" si="36"/>
        <v>7200</v>
      </c>
      <c r="AI85" s="99">
        <v>800</v>
      </c>
      <c r="AJ85" s="98"/>
      <c r="AK85" s="102">
        <f t="shared" si="43"/>
        <v>8000</v>
      </c>
      <c r="AL85" s="99">
        <v>800</v>
      </c>
      <c r="AM85" s="98"/>
      <c r="AN85" s="102">
        <f t="shared" si="44"/>
        <v>8800</v>
      </c>
      <c r="AO85" s="99">
        <v>800</v>
      </c>
      <c r="AP85" s="114"/>
      <c r="AQ85" s="102">
        <f t="shared" si="45"/>
        <v>9600</v>
      </c>
      <c r="AR85" s="99">
        <v>800</v>
      </c>
      <c r="AS85" s="114"/>
      <c r="AT85" s="102">
        <f t="shared" si="46"/>
        <v>10400</v>
      </c>
      <c r="AU85" s="99">
        <v>800</v>
      </c>
      <c r="AV85" s="114"/>
      <c r="AW85" s="102">
        <f t="shared" si="47"/>
        <v>11200</v>
      </c>
      <c r="AX85" s="99">
        <v>800</v>
      </c>
      <c r="AY85" s="114"/>
      <c r="AZ85" s="102">
        <f t="shared" si="48"/>
        <v>12000</v>
      </c>
    </row>
    <row r="86" spans="1:52" x14ac:dyDescent="0.25">
      <c r="A86" s="41">
        <f>VLOOKUP(B86,справочник!$B$2:$E$322,4,FALSE)</f>
        <v>284</v>
      </c>
      <c r="B86" t="str">
        <f t="shared" si="49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>INT(($H$325-G86)/30)</f>
        <v>26</v>
      </c>
      <c r="I86" s="1">
        <f t="shared" si="54"/>
        <v>26000</v>
      </c>
      <c r="J86" s="17">
        <f>12000</f>
        <v>12000</v>
      </c>
      <c r="K86" s="17">
        <v>5000</v>
      </c>
      <c r="L86" s="18">
        <f t="shared" si="22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50"/>
        <v>11600</v>
      </c>
      <c r="Z86" s="96">
        <v>12</v>
      </c>
      <c r="AA86" s="96">
        <f t="shared" si="51"/>
        <v>9600</v>
      </c>
      <c r="AB86" s="96">
        <f t="shared" si="52"/>
        <v>7000</v>
      </c>
      <c r="AC86" s="99">
        <v>800</v>
      </c>
      <c r="AD86" s="98"/>
      <c r="AE86" s="102">
        <f t="shared" si="53"/>
        <v>7800</v>
      </c>
      <c r="AF86" s="99">
        <v>800</v>
      </c>
      <c r="AG86" s="98"/>
      <c r="AH86" s="102">
        <f t="shared" si="36"/>
        <v>8600</v>
      </c>
      <c r="AI86" s="99">
        <v>800</v>
      </c>
      <c r="AJ86" s="98"/>
      <c r="AK86" s="102">
        <f t="shared" si="43"/>
        <v>9400</v>
      </c>
      <c r="AL86" s="99">
        <v>800</v>
      </c>
      <c r="AM86" s="98">
        <v>5000</v>
      </c>
      <c r="AN86" s="102">
        <f t="shared" si="44"/>
        <v>5200</v>
      </c>
      <c r="AO86" s="99">
        <v>800</v>
      </c>
      <c r="AP86" s="114"/>
      <c r="AQ86" s="102">
        <f t="shared" si="45"/>
        <v>6000</v>
      </c>
      <c r="AR86" s="99">
        <v>800</v>
      </c>
      <c r="AS86" s="114"/>
      <c r="AT86" s="102">
        <f t="shared" si="46"/>
        <v>6800</v>
      </c>
      <c r="AU86" s="99">
        <v>800</v>
      </c>
      <c r="AV86" s="114"/>
      <c r="AW86" s="102">
        <f t="shared" si="47"/>
        <v>7600</v>
      </c>
      <c r="AX86" s="99">
        <v>800</v>
      </c>
      <c r="AY86" s="114"/>
      <c r="AZ86" s="102">
        <f t="shared" si="48"/>
        <v>8400</v>
      </c>
    </row>
    <row r="87" spans="1:52" ht="25.5" x14ac:dyDescent="0.25">
      <c r="A87" s="41">
        <f>VLOOKUP(B87,справочник!$B$2:$E$322,4,FALSE)</f>
        <v>264</v>
      </c>
      <c r="B87" t="str">
        <f t="shared" si="49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>INT(($H$325-G87)/30)</f>
        <v>42</v>
      </c>
      <c r="I87" s="1">
        <f t="shared" si="54"/>
        <v>42000</v>
      </c>
      <c r="J87" s="17">
        <f>38000</f>
        <v>38000</v>
      </c>
      <c r="K87" s="17"/>
      <c r="L87" s="18">
        <f t="shared" si="22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50"/>
        <v>12000</v>
      </c>
      <c r="Z87" s="96">
        <v>12</v>
      </c>
      <c r="AA87" s="96">
        <f t="shared" si="51"/>
        <v>9600</v>
      </c>
      <c r="AB87" s="96">
        <f t="shared" si="52"/>
        <v>1600</v>
      </c>
      <c r="AC87" s="99">
        <v>800</v>
      </c>
      <c r="AD87" s="98"/>
      <c r="AE87" s="102">
        <f t="shared" si="53"/>
        <v>2400</v>
      </c>
      <c r="AF87" s="99">
        <v>800</v>
      </c>
      <c r="AG87" s="98">
        <v>2400</v>
      </c>
      <c r="AH87" s="102">
        <f t="shared" si="36"/>
        <v>800</v>
      </c>
      <c r="AI87" s="99">
        <v>800</v>
      </c>
      <c r="AJ87" s="98">
        <v>2400</v>
      </c>
      <c r="AK87" s="102">
        <f t="shared" si="43"/>
        <v>-800</v>
      </c>
      <c r="AL87" s="99">
        <v>800</v>
      </c>
      <c r="AM87" s="98"/>
      <c r="AN87" s="102">
        <f t="shared" si="44"/>
        <v>0</v>
      </c>
      <c r="AO87" s="99">
        <v>800</v>
      </c>
      <c r="AP87" s="114"/>
      <c r="AQ87" s="102">
        <f t="shared" si="45"/>
        <v>800</v>
      </c>
      <c r="AR87" s="99">
        <v>800</v>
      </c>
      <c r="AS87" s="114">
        <v>2400</v>
      </c>
      <c r="AT87" s="102">
        <f t="shared" si="46"/>
        <v>-800</v>
      </c>
      <c r="AU87" s="99">
        <v>800</v>
      </c>
      <c r="AV87" s="114"/>
      <c r="AW87" s="102">
        <f t="shared" si="47"/>
        <v>0</v>
      </c>
      <c r="AX87" s="99">
        <v>800</v>
      </c>
      <c r="AY87" s="114"/>
      <c r="AZ87" s="102">
        <f t="shared" si="48"/>
        <v>800</v>
      </c>
    </row>
    <row r="88" spans="1:52" x14ac:dyDescent="0.25">
      <c r="A88" s="41">
        <f>VLOOKUP(B88,справочник!$B$2:$E$322,4,FALSE)</f>
        <v>32</v>
      </c>
      <c r="B88" t="str">
        <f t="shared" si="49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>INT(($H$325-G88)/30)</f>
        <v>55</v>
      </c>
      <c r="I88" s="1">
        <f t="shared" si="54"/>
        <v>55000</v>
      </c>
      <c r="J88" s="17">
        <f>7000+48000</f>
        <v>55000</v>
      </c>
      <c r="K88" s="17"/>
      <c r="L88" s="18">
        <f t="shared" si="22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50"/>
        <v>9600</v>
      </c>
      <c r="Z88" s="96">
        <v>12</v>
      </c>
      <c r="AA88" s="96">
        <f t="shared" si="51"/>
        <v>9600</v>
      </c>
      <c r="AB88" s="96">
        <f t="shared" si="52"/>
        <v>0</v>
      </c>
      <c r="AC88" s="99">
        <v>800</v>
      </c>
      <c r="AD88" s="98"/>
      <c r="AE88" s="102">
        <f t="shared" si="53"/>
        <v>800</v>
      </c>
      <c r="AF88" s="99">
        <v>800</v>
      </c>
      <c r="AG88" s="98"/>
      <c r="AH88" s="102">
        <f t="shared" si="36"/>
        <v>1600</v>
      </c>
      <c r="AI88" s="99">
        <v>800</v>
      </c>
      <c r="AJ88" s="98">
        <v>2400</v>
      </c>
      <c r="AK88" s="102">
        <f t="shared" si="43"/>
        <v>0</v>
      </c>
      <c r="AL88" s="99">
        <v>800</v>
      </c>
      <c r="AM88" s="98"/>
      <c r="AN88" s="102">
        <f t="shared" si="44"/>
        <v>800</v>
      </c>
      <c r="AO88" s="99">
        <v>800</v>
      </c>
      <c r="AP88" s="114"/>
      <c r="AQ88" s="102">
        <f t="shared" si="45"/>
        <v>1600</v>
      </c>
      <c r="AR88" s="99">
        <v>800</v>
      </c>
      <c r="AS88" s="114"/>
      <c r="AT88" s="102">
        <f t="shared" si="46"/>
        <v>2400</v>
      </c>
      <c r="AU88" s="99">
        <v>800</v>
      </c>
      <c r="AV88" s="114"/>
      <c r="AW88" s="102">
        <f t="shared" si="47"/>
        <v>3200</v>
      </c>
      <c r="AX88" s="99">
        <v>800</v>
      </c>
      <c r="AY88" s="114"/>
      <c r="AZ88" s="102">
        <f t="shared" si="48"/>
        <v>4000</v>
      </c>
    </row>
    <row r="89" spans="1:52" x14ac:dyDescent="0.25">
      <c r="A89" s="41">
        <f>VLOOKUP(B89,справочник!$B$2:$E$322,4,FALSE)</f>
        <v>49</v>
      </c>
      <c r="B89" t="str">
        <f t="shared" si="49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>INT(($H$325-G89)/30)</f>
        <v>53</v>
      </c>
      <c r="I89" s="1">
        <f t="shared" si="54"/>
        <v>53000</v>
      </c>
      <c r="J89" s="17">
        <f>42000</f>
        <v>42000</v>
      </c>
      <c r="K89" s="17"/>
      <c r="L89" s="18">
        <f t="shared" si="22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50"/>
        <v>19800</v>
      </c>
      <c r="Z89" s="96">
        <v>12</v>
      </c>
      <c r="AA89" s="96">
        <f t="shared" si="51"/>
        <v>9600</v>
      </c>
      <c r="AB89" s="96">
        <f t="shared" si="52"/>
        <v>800</v>
      </c>
      <c r="AC89" s="99">
        <v>800</v>
      </c>
      <c r="AD89" s="98"/>
      <c r="AE89" s="102">
        <f t="shared" si="53"/>
        <v>1600</v>
      </c>
      <c r="AF89" s="99">
        <v>800</v>
      </c>
      <c r="AG89" s="98">
        <v>2400</v>
      </c>
      <c r="AH89" s="102">
        <f t="shared" si="36"/>
        <v>0</v>
      </c>
      <c r="AI89" s="99">
        <v>800</v>
      </c>
      <c r="AJ89" s="98"/>
      <c r="AK89" s="102">
        <f t="shared" si="43"/>
        <v>800</v>
      </c>
      <c r="AL89" s="99">
        <v>800</v>
      </c>
      <c r="AM89" s="98">
        <f>2000+400</f>
        <v>2400</v>
      </c>
      <c r="AN89" s="102">
        <f t="shared" si="44"/>
        <v>-800</v>
      </c>
      <c r="AO89" s="99">
        <v>800</v>
      </c>
      <c r="AP89" s="114"/>
      <c r="AQ89" s="102">
        <f t="shared" si="45"/>
        <v>0</v>
      </c>
      <c r="AR89" s="99">
        <v>800</v>
      </c>
      <c r="AS89" s="114"/>
      <c r="AT89" s="102">
        <f t="shared" si="46"/>
        <v>800</v>
      </c>
      <c r="AU89" s="99">
        <v>800</v>
      </c>
      <c r="AV89" s="114"/>
      <c r="AW89" s="102">
        <f t="shared" si="47"/>
        <v>1600</v>
      </c>
      <c r="AX89" s="99">
        <v>800</v>
      </c>
      <c r="AY89" s="114">
        <v>2400</v>
      </c>
      <c r="AZ89" s="102">
        <f t="shared" si="48"/>
        <v>0</v>
      </c>
    </row>
    <row r="90" spans="1:52" s="80" customFormat="1" x14ac:dyDescent="0.25">
      <c r="A90" s="103">
        <f>VLOOKUP(B90,справочник!$B$2:$E$322,4,FALSE)</f>
        <v>234</v>
      </c>
      <c r="B90" s="80" t="str">
        <f t="shared" si="49"/>
        <v>243Ермошина Татьяна Евгеньевна (Владимир)</v>
      </c>
      <c r="C90" s="5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54"/>
        <v>3000</v>
      </c>
      <c r="J90" s="20"/>
      <c r="K90" s="20">
        <v>3000</v>
      </c>
      <c r="L90" s="21">
        <f t="shared" si="22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50"/>
        <v>9600</v>
      </c>
      <c r="Z90" s="104">
        <v>12</v>
      </c>
      <c r="AA90" s="104">
        <f t="shared" si="51"/>
        <v>9600</v>
      </c>
      <c r="AB90" s="104">
        <f t="shared" si="52"/>
        <v>0</v>
      </c>
      <c r="AC90" s="104">
        <v>800</v>
      </c>
      <c r="AD90" s="105"/>
      <c r="AE90" s="106">
        <f t="shared" si="53"/>
        <v>800</v>
      </c>
      <c r="AF90" s="104">
        <v>800</v>
      </c>
      <c r="AG90" s="105"/>
      <c r="AH90" s="106">
        <f t="shared" si="36"/>
        <v>1600</v>
      </c>
      <c r="AI90" s="104">
        <v>800</v>
      </c>
      <c r="AJ90" s="105">
        <v>3200</v>
      </c>
      <c r="AK90" s="106">
        <f t="shared" si="43"/>
        <v>-800</v>
      </c>
      <c r="AL90" s="104">
        <v>800</v>
      </c>
      <c r="AM90" s="105"/>
      <c r="AN90" s="106">
        <f t="shared" si="44"/>
        <v>0</v>
      </c>
      <c r="AO90" s="104">
        <v>800</v>
      </c>
      <c r="AP90" s="105"/>
      <c r="AQ90" s="106">
        <f t="shared" si="45"/>
        <v>800</v>
      </c>
      <c r="AR90" s="104">
        <v>800</v>
      </c>
      <c r="AS90" s="105"/>
      <c r="AT90" s="106">
        <f t="shared" si="46"/>
        <v>1600</v>
      </c>
      <c r="AU90" s="104">
        <v>800</v>
      </c>
      <c r="AV90" s="105"/>
      <c r="AW90" s="120">
        <f t="shared" si="47"/>
        <v>2400</v>
      </c>
      <c r="AX90" s="104">
        <v>800</v>
      </c>
      <c r="AY90" s="105"/>
      <c r="AZ90" s="120">
        <f t="shared" si="48"/>
        <v>3200</v>
      </c>
    </row>
    <row r="91" spans="1:52" s="80" customFormat="1" x14ac:dyDescent="0.25">
      <c r="A91" s="103">
        <f>VLOOKUP(B91,справочник!$B$2:$E$322,4,FALSE)</f>
        <v>234</v>
      </c>
      <c r="B91" s="80" t="str">
        <f t="shared" si="49"/>
        <v>244Ермошина Татьяна Евгеньевна (Владимир)</v>
      </c>
      <c r="C91" s="5">
        <v>244</v>
      </c>
      <c r="D91" s="7" t="s">
        <v>84</v>
      </c>
      <c r="E91" s="5"/>
      <c r="F91" s="19">
        <v>41248</v>
      </c>
      <c r="G91" s="19">
        <v>41365</v>
      </c>
      <c r="H91" s="20">
        <v>1</v>
      </c>
      <c r="I91" s="5">
        <f t="shared" si="54"/>
        <v>1000</v>
      </c>
      <c r="J91" s="20"/>
      <c r="K91" s="20">
        <v>3000</v>
      </c>
      <c r="L91" s="21">
        <f t="shared" si="22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50"/>
        <v>0</v>
      </c>
      <c r="Z91" s="104">
        <v>0</v>
      </c>
      <c r="AA91" s="104">
        <f t="shared" si="51"/>
        <v>0</v>
      </c>
      <c r="AB91" s="104">
        <f t="shared" si="52"/>
        <v>-2000</v>
      </c>
      <c r="AC91" s="104">
        <v>0</v>
      </c>
      <c r="AD91" s="105"/>
      <c r="AE91" s="106">
        <f t="shared" si="53"/>
        <v>-2000</v>
      </c>
      <c r="AF91" s="104">
        <v>0</v>
      </c>
      <c r="AG91" s="105"/>
      <c r="AH91" s="106">
        <f t="shared" si="36"/>
        <v>-2000</v>
      </c>
      <c r="AI91" s="104">
        <v>0</v>
      </c>
      <c r="AJ91" s="105"/>
      <c r="AK91" s="106">
        <f t="shared" si="43"/>
        <v>-2000</v>
      </c>
      <c r="AL91" s="104">
        <v>0</v>
      </c>
      <c r="AM91" s="105"/>
      <c r="AN91" s="106">
        <f t="shared" si="44"/>
        <v>-2000</v>
      </c>
      <c r="AO91" s="104">
        <v>0</v>
      </c>
      <c r="AP91" s="105"/>
      <c r="AQ91" s="106">
        <f t="shared" si="45"/>
        <v>-2000</v>
      </c>
      <c r="AR91" s="104">
        <v>0</v>
      </c>
      <c r="AS91" s="105">
        <v>2000</v>
      </c>
      <c r="AT91" s="106">
        <f t="shared" si="46"/>
        <v>-4000</v>
      </c>
      <c r="AU91" s="104">
        <v>0</v>
      </c>
      <c r="AV91" s="105"/>
      <c r="AW91" s="120">
        <f t="shared" si="47"/>
        <v>-4000</v>
      </c>
      <c r="AX91" s="104">
        <v>0</v>
      </c>
      <c r="AY91" s="105"/>
      <c r="AZ91" s="120">
        <f t="shared" si="48"/>
        <v>-4000</v>
      </c>
    </row>
    <row r="92" spans="1:52" s="80" customFormat="1" x14ac:dyDescent="0.25">
      <c r="A92" s="103">
        <f>VLOOKUP(B92,справочник!$B$2:$E$322,4,FALSE)</f>
        <v>234</v>
      </c>
      <c r="B92" s="80" t="str">
        <f t="shared" si="49"/>
        <v>243-244Ермошина Татьяна Евгеньевна (Владимир)</v>
      </c>
      <c r="C92" s="5" t="s">
        <v>85</v>
      </c>
      <c r="D92" s="7" t="s">
        <v>84</v>
      </c>
      <c r="E92" s="5"/>
      <c r="F92" s="19">
        <v>41456</v>
      </c>
      <c r="G92" s="19">
        <v>41456</v>
      </c>
      <c r="H92" s="20">
        <v>28</v>
      </c>
      <c r="I92" s="5">
        <f t="shared" si="54"/>
        <v>28000</v>
      </c>
      <c r="J92" s="20"/>
      <c r="K92" s="20">
        <v>30000</v>
      </c>
      <c r="L92" s="21">
        <f t="shared" si="22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50"/>
        <v>0</v>
      </c>
      <c r="Z92" s="104">
        <v>0</v>
      </c>
      <c r="AA92" s="104">
        <f t="shared" si="51"/>
        <v>0</v>
      </c>
      <c r="AB92" s="104">
        <f t="shared" si="52"/>
        <v>-2000</v>
      </c>
      <c r="AC92" s="104">
        <v>0</v>
      </c>
      <c r="AD92" s="105"/>
      <c r="AE92" s="106">
        <f t="shared" si="53"/>
        <v>-2000</v>
      </c>
      <c r="AF92" s="104">
        <v>0</v>
      </c>
      <c r="AG92" s="105"/>
      <c r="AH92" s="106">
        <f t="shared" si="36"/>
        <v>-2000</v>
      </c>
      <c r="AI92" s="104">
        <v>0</v>
      </c>
      <c r="AJ92" s="105"/>
      <c r="AK92" s="106">
        <f t="shared" si="43"/>
        <v>-2000</v>
      </c>
      <c r="AL92" s="104">
        <v>0</v>
      </c>
      <c r="AM92" s="105"/>
      <c r="AN92" s="106">
        <f t="shared" si="44"/>
        <v>-2000</v>
      </c>
      <c r="AO92" s="104">
        <v>0</v>
      </c>
      <c r="AP92" s="105"/>
      <c r="AQ92" s="106">
        <f t="shared" si="45"/>
        <v>-2000</v>
      </c>
      <c r="AR92" s="104">
        <v>0</v>
      </c>
      <c r="AS92" s="105"/>
      <c r="AT92" s="106">
        <f t="shared" si="46"/>
        <v>-2000</v>
      </c>
      <c r="AU92" s="104">
        <v>0</v>
      </c>
      <c r="AV92" s="105"/>
      <c r="AW92" s="120">
        <f t="shared" si="47"/>
        <v>-2000</v>
      </c>
      <c r="AX92" s="104">
        <v>0</v>
      </c>
      <c r="AY92" s="105"/>
      <c r="AZ92" s="120">
        <f t="shared" si="48"/>
        <v>-2000</v>
      </c>
    </row>
    <row r="93" spans="1:52" x14ac:dyDescent="0.25">
      <c r="A93" s="41">
        <f>VLOOKUP(B93,справочник!$B$2:$E$322,4,FALSE)</f>
        <v>254</v>
      </c>
      <c r="B93" t="str">
        <f t="shared" si="49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54"/>
        <v>47000</v>
      </c>
      <c r="J93" s="17">
        <f>39000+5000</f>
        <v>44000</v>
      </c>
      <c r="K93" s="17"/>
      <c r="L93" s="18">
        <f t="shared" si="22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50"/>
        <v>0</v>
      </c>
      <c r="Z93" s="96">
        <v>12</v>
      </c>
      <c r="AA93" s="96">
        <f t="shared" si="51"/>
        <v>9600</v>
      </c>
      <c r="AB93" s="96">
        <f t="shared" si="52"/>
        <v>12600</v>
      </c>
      <c r="AC93" s="99">
        <v>800</v>
      </c>
      <c r="AD93" s="98"/>
      <c r="AE93" s="102">
        <f t="shared" si="53"/>
        <v>13400</v>
      </c>
      <c r="AF93" s="99">
        <v>800</v>
      </c>
      <c r="AG93" s="98"/>
      <c r="AH93" s="102">
        <f t="shared" si="36"/>
        <v>14200</v>
      </c>
      <c r="AI93" s="99">
        <v>800</v>
      </c>
      <c r="AJ93" s="98"/>
      <c r="AK93" s="102">
        <f t="shared" si="43"/>
        <v>15000</v>
      </c>
      <c r="AL93" s="99">
        <v>800</v>
      </c>
      <c r="AM93" s="98"/>
      <c r="AN93" s="102">
        <f t="shared" si="44"/>
        <v>15800</v>
      </c>
      <c r="AO93" s="99">
        <v>800</v>
      </c>
      <c r="AP93" s="114"/>
      <c r="AQ93" s="102">
        <f t="shared" si="45"/>
        <v>16600</v>
      </c>
      <c r="AR93" s="99">
        <v>800</v>
      </c>
      <c r="AS93" s="114"/>
      <c r="AT93" s="102">
        <f t="shared" si="46"/>
        <v>17400</v>
      </c>
      <c r="AU93" s="99">
        <v>800</v>
      </c>
      <c r="AV93" s="114"/>
      <c r="AW93" s="102">
        <f t="shared" si="47"/>
        <v>18200</v>
      </c>
      <c r="AX93" s="99">
        <v>800</v>
      </c>
      <c r="AY93" s="114"/>
      <c r="AZ93" s="102">
        <f t="shared" si="48"/>
        <v>19000</v>
      </c>
    </row>
    <row r="94" spans="1:52" s="80" customFormat="1" x14ac:dyDescent="0.25">
      <c r="A94" s="103">
        <f>VLOOKUP(B94,справочник!$B$2:$E$322,4,FALSE)</f>
        <v>230</v>
      </c>
      <c r="B94" s="80" t="str">
        <f t="shared" si="49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54"/>
        <v>26000</v>
      </c>
      <c r="J94" s="20">
        <v>26000</v>
      </c>
      <c r="K94" s="20"/>
      <c r="L94" s="21">
        <f t="shared" si="22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50"/>
        <v>0</v>
      </c>
      <c r="Z94" s="104">
        <v>0</v>
      </c>
      <c r="AA94" s="104">
        <f t="shared" si="51"/>
        <v>0</v>
      </c>
      <c r="AB94" s="104">
        <f t="shared" si="52"/>
        <v>0</v>
      </c>
      <c r="AC94" s="104">
        <v>0</v>
      </c>
      <c r="AD94" s="105"/>
      <c r="AE94" s="106">
        <f t="shared" si="53"/>
        <v>0</v>
      </c>
      <c r="AF94" s="104">
        <v>0</v>
      </c>
      <c r="AG94" s="105"/>
      <c r="AH94" s="106">
        <f t="shared" si="36"/>
        <v>0</v>
      </c>
      <c r="AI94" s="104">
        <v>0</v>
      </c>
      <c r="AJ94" s="105"/>
      <c r="AK94" s="106">
        <f t="shared" si="43"/>
        <v>0</v>
      </c>
      <c r="AL94" s="104">
        <v>0</v>
      </c>
      <c r="AM94" s="105"/>
      <c r="AN94" s="106">
        <f t="shared" si="44"/>
        <v>0</v>
      </c>
      <c r="AO94" s="104">
        <v>0</v>
      </c>
      <c r="AP94" s="105"/>
      <c r="AQ94" s="106">
        <f t="shared" si="45"/>
        <v>0</v>
      </c>
      <c r="AR94" s="104">
        <v>0</v>
      </c>
      <c r="AS94" s="105"/>
      <c r="AT94" s="106">
        <f t="shared" si="46"/>
        <v>0</v>
      </c>
      <c r="AU94" s="104">
        <v>0</v>
      </c>
      <c r="AV94" s="105"/>
      <c r="AW94" s="120">
        <f t="shared" si="47"/>
        <v>0</v>
      </c>
      <c r="AX94" s="104">
        <v>0</v>
      </c>
      <c r="AY94" s="105"/>
      <c r="AZ94" s="120">
        <f t="shared" si="48"/>
        <v>0</v>
      </c>
    </row>
    <row r="95" spans="1:52" s="80" customFormat="1" x14ac:dyDescent="0.25">
      <c r="A95" s="103">
        <f>VLOOKUP(B95,справочник!$B$2:$E$322,4,FALSE)</f>
        <v>230</v>
      </c>
      <c r="B95" s="80" t="str">
        <f t="shared" si="49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54"/>
        <v>12000</v>
      </c>
      <c r="J95" s="20">
        <v>0</v>
      </c>
      <c r="K95" s="20">
        <v>4000</v>
      </c>
      <c r="L95" s="21">
        <f t="shared" si="22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50"/>
        <v>18300</v>
      </c>
      <c r="Z95" s="104">
        <v>12</v>
      </c>
      <c r="AA95" s="104">
        <f t="shared" si="51"/>
        <v>9600</v>
      </c>
      <c r="AB95" s="104">
        <f t="shared" si="52"/>
        <v>-700</v>
      </c>
      <c r="AC95" s="104">
        <v>800</v>
      </c>
      <c r="AD95" s="105"/>
      <c r="AE95" s="106">
        <f t="shared" si="53"/>
        <v>100</v>
      </c>
      <c r="AF95" s="104">
        <v>800</v>
      </c>
      <c r="AG95" s="105"/>
      <c r="AH95" s="106">
        <f t="shared" si="36"/>
        <v>900</v>
      </c>
      <c r="AI95" s="104">
        <v>800</v>
      </c>
      <c r="AJ95" s="105">
        <v>2100</v>
      </c>
      <c r="AK95" s="106">
        <f t="shared" si="43"/>
        <v>-400</v>
      </c>
      <c r="AL95" s="104">
        <v>800</v>
      </c>
      <c r="AM95" s="105"/>
      <c r="AN95" s="106">
        <f t="shared" si="44"/>
        <v>400</v>
      </c>
      <c r="AO95" s="104">
        <v>800</v>
      </c>
      <c r="AP95" s="105"/>
      <c r="AQ95" s="106">
        <f t="shared" si="45"/>
        <v>1200</v>
      </c>
      <c r="AR95" s="104">
        <v>800</v>
      </c>
      <c r="AS95" s="105"/>
      <c r="AT95" s="106">
        <f t="shared" si="46"/>
        <v>2000</v>
      </c>
      <c r="AU95" s="104">
        <v>800</v>
      </c>
      <c r="AV95" s="105"/>
      <c r="AW95" s="120">
        <f t="shared" si="47"/>
        <v>2800</v>
      </c>
      <c r="AX95" s="104">
        <v>800</v>
      </c>
      <c r="AY95" s="105"/>
      <c r="AZ95" s="120">
        <f t="shared" si="48"/>
        <v>3600</v>
      </c>
    </row>
    <row r="96" spans="1:52" x14ac:dyDescent="0.25">
      <c r="A96" s="41">
        <f>VLOOKUP(B96,справочник!$B$2:$E$322,4,FALSE)</f>
        <v>4</v>
      </c>
      <c r="B96" t="str">
        <f t="shared" si="49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>INT(($H$325-G96)/30)</f>
        <v>30</v>
      </c>
      <c r="I96" s="1">
        <f t="shared" si="54"/>
        <v>30000</v>
      </c>
      <c r="J96" s="17">
        <v>27000</v>
      </c>
      <c r="K96" s="17"/>
      <c r="L96" s="18">
        <f t="shared" ref="L96:L132" si="55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50"/>
        <v>5000</v>
      </c>
      <c r="Z96" s="96">
        <v>12</v>
      </c>
      <c r="AA96" s="96">
        <f t="shared" si="51"/>
        <v>9600</v>
      </c>
      <c r="AB96" s="96">
        <f t="shared" si="52"/>
        <v>7600</v>
      </c>
      <c r="AC96" s="99">
        <v>800</v>
      </c>
      <c r="AD96" s="98"/>
      <c r="AE96" s="102">
        <f t="shared" si="53"/>
        <v>8400</v>
      </c>
      <c r="AF96" s="99">
        <v>800</v>
      </c>
      <c r="AG96" s="98"/>
      <c r="AH96" s="102">
        <f t="shared" si="36"/>
        <v>9200</v>
      </c>
      <c r="AI96" s="99">
        <v>800</v>
      </c>
      <c r="AJ96" s="98"/>
      <c r="AK96" s="102">
        <f t="shared" si="43"/>
        <v>10000</v>
      </c>
      <c r="AL96" s="99">
        <v>800</v>
      </c>
      <c r="AM96" s="98"/>
      <c r="AN96" s="102">
        <f t="shared" si="44"/>
        <v>10800</v>
      </c>
      <c r="AO96" s="99">
        <v>800</v>
      </c>
      <c r="AP96" s="114">
        <v>10800</v>
      </c>
      <c r="AQ96" s="102">
        <f t="shared" si="45"/>
        <v>800</v>
      </c>
      <c r="AR96" s="99">
        <v>800</v>
      </c>
      <c r="AS96" s="114"/>
      <c r="AT96" s="102">
        <f t="shared" si="46"/>
        <v>1600</v>
      </c>
      <c r="AU96" s="99">
        <v>800</v>
      </c>
      <c r="AV96" s="114"/>
      <c r="AW96" s="102">
        <f t="shared" si="47"/>
        <v>2400</v>
      </c>
      <c r="AX96" s="99">
        <v>800</v>
      </c>
      <c r="AY96" s="114"/>
      <c r="AZ96" s="102">
        <f t="shared" si="48"/>
        <v>3200</v>
      </c>
    </row>
    <row r="97" spans="1:52" x14ac:dyDescent="0.25">
      <c r="A97" s="41">
        <f>VLOOKUP(B97,справочник!$B$2:$E$322,4,FALSE)</f>
        <v>213</v>
      </c>
      <c r="B97" t="str">
        <f t="shared" si="49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>INT(($H$325-G97)/30)</f>
        <v>19</v>
      </c>
      <c r="I97" s="1">
        <f t="shared" si="54"/>
        <v>19000</v>
      </c>
      <c r="J97" s="17">
        <v>500</v>
      </c>
      <c r="K97" s="17"/>
      <c r="L97" s="18">
        <f t="shared" si="55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50"/>
        <v>0</v>
      </c>
      <c r="Z97" s="96">
        <v>12</v>
      </c>
      <c r="AA97" s="96">
        <f t="shared" si="51"/>
        <v>9600</v>
      </c>
      <c r="AB97" s="96">
        <f t="shared" si="52"/>
        <v>28100</v>
      </c>
      <c r="AC97" s="99">
        <v>800</v>
      </c>
      <c r="AD97" s="98"/>
      <c r="AE97" s="102">
        <f t="shared" si="53"/>
        <v>28900</v>
      </c>
      <c r="AF97" s="99">
        <v>800</v>
      </c>
      <c r="AG97" s="98"/>
      <c r="AH97" s="102">
        <f t="shared" si="36"/>
        <v>29700</v>
      </c>
      <c r="AI97" s="99">
        <v>800</v>
      </c>
      <c r="AJ97" s="98"/>
      <c r="AK97" s="102">
        <f t="shared" si="43"/>
        <v>30500</v>
      </c>
      <c r="AL97" s="99">
        <v>800</v>
      </c>
      <c r="AM97" s="98"/>
      <c r="AN97" s="102">
        <f t="shared" si="44"/>
        <v>31300</v>
      </c>
      <c r="AO97" s="99">
        <v>800</v>
      </c>
      <c r="AP97" s="114"/>
      <c r="AQ97" s="102">
        <f t="shared" si="45"/>
        <v>32100</v>
      </c>
      <c r="AR97" s="99">
        <v>800</v>
      </c>
      <c r="AS97" s="114"/>
      <c r="AT97" s="102">
        <f t="shared" si="46"/>
        <v>32900</v>
      </c>
      <c r="AU97" s="99">
        <v>800</v>
      </c>
      <c r="AV97" s="114"/>
      <c r="AW97" s="102">
        <f t="shared" si="47"/>
        <v>33700</v>
      </c>
      <c r="AX97" s="99">
        <v>800</v>
      </c>
      <c r="AY97" s="114"/>
      <c r="AZ97" s="102">
        <f t="shared" si="48"/>
        <v>34500</v>
      </c>
    </row>
    <row r="98" spans="1:52" x14ac:dyDescent="0.25">
      <c r="A98" s="41">
        <f>VLOOKUP(B98,справочник!$B$2:$E$322,4,FALSE)</f>
        <v>127</v>
      </c>
      <c r="B98" t="str">
        <f t="shared" si="49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>INT(($H$325-G98)/30)</f>
        <v>55</v>
      </c>
      <c r="I98" s="1">
        <f t="shared" si="54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50"/>
        <v>4000</v>
      </c>
      <c r="Z98" s="96">
        <v>12</v>
      </c>
      <c r="AA98" s="96">
        <f t="shared" si="51"/>
        <v>9600</v>
      </c>
      <c r="AB98" s="96">
        <f t="shared" si="52"/>
        <v>5600</v>
      </c>
      <c r="AC98" s="99">
        <v>800</v>
      </c>
      <c r="AD98" s="98"/>
      <c r="AE98" s="102">
        <f t="shared" si="53"/>
        <v>6400</v>
      </c>
      <c r="AF98" s="99">
        <v>800</v>
      </c>
      <c r="AG98" s="98"/>
      <c r="AH98" s="102">
        <f t="shared" si="36"/>
        <v>7200</v>
      </c>
      <c r="AI98" s="99">
        <v>800</v>
      </c>
      <c r="AJ98" s="98"/>
      <c r="AK98" s="102">
        <f t="shared" si="43"/>
        <v>8000</v>
      </c>
      <c r="AL98" s="99">
        <v>800</v>
      </c>
      <c r="AM98" s="98"/>
      <c r="AN98" s="102">
        <f t="shared" si="44"/>
        <v>8800</v>
      </c>
      <c r="AO98" s="99">
        <v>800</v>
      </c>
      <c r="AP98" s="114"/>
      <c r="AQ98" s="102">
        <f t="shared" si="45"/>
        <v>9600</v>
      </c>
      <c r="AR98" s="99">
        <v>800</v>
      </c>
      <c r="AS98" s="114"/>
      <c r="AT98" s="102">
        <f t="shared" si="46"/>
        <v>10400</v>
      </c>
      <c r="AU98" s="99">
        <v>800</v>
      </c>
      <c r="AV98" s="114">
        <v>10000</v>
      </c>
      <c r="AW98" s="102">
        <f t="shared" si="47"/>
        <v>1200</v>
      </c>
      <c r="AX98" s="99">
        <v>800</v>
      </c>
      <c r="AY98" s="114"/>
      <c r="AZ98" s="102">
        <f t="shared" si="48"/>
        <v>2000</v>
      </c>
    </row>
    <row r="99" spans="1:52" x14ac:dyDescent="0.25">
      <c r="A99" s="41">
        <f>VLOOKUP(B99,справочник!$B$2:$E$322,4,FALSE)</f>
        <v>66</v>
      </c>
      <c r="B99" t="str">
        <f t="shared" si="49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>INT(($H$325-G99)/30)</f>
        <v>42</v>
      </c>
      <c r="I99" s="1">
        <f t="shared" si="54"/>
        <v>42000</v>
      </c>
      <c r="J99" s="17">
        <v>39780</v>
      </c>
      <c r="K99" s="17"/>
      <c r="L99" s="18">
        <f t="shared" si="55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50"/>
        <v>8000</v>
      </c>
      <c r="Z99" s="96">
        <v>12</v>
      </c>
      <c r="AA99" s="96">
        <f t="shared" si="51"/>
        <v>9600</v>
      </c>
      <c r="AB99" s="96">
        <f t="shared" si="52"/>
        <v>3820</v>
      </c>
      <c r="AC99" s="99">
        <v>800</v>
      </c>
      <c r="AD99" s="98"/>
      <c r="AE99" s="102">
        <f t="shared" si="53"/>
        <v>4620</v>
      </c>
      <c r="AF99" s="99">
        <v>800</v>
      </c>
      <c r="AG99" s="98"/>
      <c r="AH99" s="102">
        <f t="shared" si="36"/>
        <v>5420</v>
      </c>
      <c r="AI99" s="99">
        <v>800</v>
      </c>
      <c r="AJ99" s="98">
        <v>1600</v>
      </c>
      <c r="AK99" s="102">
        <f t="shared" si="43"/>
        <v>4620</v>
      </c>
      <c r="AL99" s="99">
        <v>800</v>
      </c>
      <c r="AM99" s="98"/>
      <c r="AN99" s="102">
        <f t="shared" si="44"/>
        <v>5420</v>
      </c>
      <c r="AO99" s="99">
        <v>800</v>
      </c>
      <c r="AP99" s="114"/>
      <c r="AQ99" s="102">
        <f t="shared" si="45"/>
        <v>6220</v>
      </c>
      <c r="AR99" s="99">
        <v>800</v>
      </c>
      <c r="AS99" s="114"/>
      <c r="AT99" s="102">
        <f t="shared" si="46"/>
        <v>7020</v>
      </c>
      <c r="AU99" s="99">
        <v>800</v>
      </c>
      <c r="AV99" s="114"/>
      <c r="AW99" s="102">
        <f t="shared" si="47"/>
        <v>7820</v>
      </c>
      <c r="AX99" s="99">
        <v>800</v>
      </c>
      <c r="AY99" s="114"/>
      <c r="AZ99" s="102">
        <f t="shared" si="48"/>
        <v>8620</v>
      </c>
    </row>
    <row r="100" spans="1:52" x14ac:dyDescent="0.25">
      <c r="A100" s="41">
        <f>VLOOKUP(B100,справочник!$B$2:$E$322,4,FALSE)</f>
        <v>36</v>
      </c>
      <c r="B100" t="str">
        <f t="shared" si="49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>INT(($H$325-G100)/30)</f>
        <v>53</v>
      </c>
      <c r="I100" s="1">
        <f t="shared" si="54"/>
        <v>53000</v>
      </c>
      <c r="J100" s="17">
        <f>42000+1000</f>
        <v>43000</v>
      </c>
      <c r="K100" s="17"/>
      <c r="L100" s="18">
        <f t="shared" si="55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50"/>
        <v>6800</v>
      </c>
      <c r="Z100" s="96">
        <v>12</v>
      </c>
      <c r="AA100" s="96">
        <f t="shared" si="51"/>
        <v>9600</v>
      </c>
      <c r="AB100" s="96">
        <f t="shared" si="52"/>
        <v>12800</v>
      </c>
      <c r="AC100" s="99">
        <v>800</v>
      </c>
      <c r="AD100" s="98"/>
      <c r="AE100" s="102">
        <f t="shared" si="53"/>
        <v>13600</v>
      </c>
      <c r="AF100" s="99">
        <v>800</v>
      </c>
      <c r="AG100" s="98"/>
      <c r="AH100" s="102">
        <f t="shared" si="36"/>
        <v>14400</v>
      </c>
      <c r="AI100" s="99">
        <v>800</v>
      </c>
      <c r="AJ100" s="98"/>
      <c r="AK100" s="102">
        <f t="shared" si="43"/>
        <v>15200</v>
      </c>
      <c r="AL100" s="99">
        <v>800</v>
      </c>
      <c r="AM100" s="98"/>
      <c r="AN100" s="102">
        <f t="shared" si="44"/>
        <v>16000</v>
      </c>
      <c r="AO100" s="99">
        <v>800</v>
      </c>
      <c r="AP100" s="114"/>
      <c r="AQ100" s="102">
        <f t="shared" si="45"/>
        <v>16800</v>
      </c>
      <c r="AR100" s="99">
        <v>800</v>
      </c>
      <c r="AS100" s="114"/>
      <c r="AT100" s="102">
        <f t="shared" si="46"/>
        <v>17600</v>
      </c>
      <c r="AU100" s="99">
        <v>800</v>
      </c>
      <c r="AV100" s="114"/>
      <c r="AW100" s="102">
        <f t="shared" si="47"/>
        <v>18400</v>
      </c>
      <c r="AX100" s="99">
        <v>800</v>
      </c>
      <c r="AY100" s="114"/>
      <c r="AZ100" s="102">
        <f t="shared" si="48"/>
        <v>19200</v>
      </c>
    </row>
    <row r="101" spans="1:52" s="80" customFormat="1" x14ac:dyDescent="0.25">
      <c r="A101" s="103">
        <f>VLOOKUP(B101,справочник!$B$2:$E$322,4,FALSE)</f>
        <v>38</v>
      </c>
      <c r="B101" s="80" t="str">
        <f t="shared" si="49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>INT(($H$325-G101)/30)</f>
        <v>52</v>
      </c>
      <c r="I101" s="5">
        <f t="shared" si="54"/>
        <v>52000</v>
      </c>
      <c r="J101" s="20">
        <f>5000+18000+29000</f>
        <v>52000</v>
      </c>
      <c r="K101" s="20"/>
      <c r="L101" s="21">
        <f t="shared" si="55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50"/>
        <v>7761.78</v>
      </c>
      <c r="Z101" s="104">
        <v>12</v>
      </c>
      <c r="AA101" s="104">
        <f t="shared" si="51"/>
        <v>9600</v>
      </c>
      <c r="AB101" s="104">
        <f t="shared" si="52"/>
        <v>1838.2200000000003</v>
      </c>
      <c r="AC101" s="104">
        <v>800</v>
      </c>
      <c r="AD101" s="107">
        <v>800</v>
      </c>
      <c r="AE101" s="130">
        <f>SUM(AB101:AB102)+SUM(AC101:AC102)-SUM(AD101:AD102)</f>
        <v>5000</v>
      </c>
      <c r="AF101" s="104">
        <v>800</v>
      </c>
      <c r="AG101" s="107">
        <f>500+800</f>
        <v>1300</v>
      </c>
      <c r="AH101" s="130">
        <f>SUM(AE101:AE102)+SUM(AF101:AF102)-SUM(AG101:AG102)</f>
        <v>4500</v>
      </c>
      <c r="AI101" s="104">
        <v>800</v>
      </c>
      <c r="AJ101" s="107"/>
      <c r="AK101" s="130">
        <f>SUM(AH101:AH102)+SUM(AI101:AI102)-SUM(AJ101:AJ102)</f>
        <v>5300</v>
      </c>
      <c r="AL101" s="104">
        <v>800</v>
      </c>
      <c r="AM101" s="107"/>
      <c r="AN101" s="130">
        <f>SUM(AK101:AK102)+SUM(AL101:AL102)-SUM(AM101:AM102)</f>
        <v>5100</v>
      </c>
      <c r="AO101" s="104">
        <v>800</v>
      </c>
      <c r="AP101" s="107"/>
      <c r="AQ101" s="130">
        <f>SUM(AN101:AN102)+SUM(AO101:AO102)-SUM(AP101:AP102)</f>
        <v>5900</v>
      </c>
      <c r="AR101" s="104">
        <v>800</v>
      </c>
      <c r="AS101" s="107"/>
      <c r="AT101" s="130">
        <f>SUM(AQ101:AQ102)+SUM(AR101:AR102)-SUM(AS101:AS102)</f>
        <v>5900</v>
      </c>
      <c r="AU101" s="104">
        <v>800</v>
      </c>
      <c r="AV101" s="107"/>
      <c r="AW101" s="140">
        <f>SUM(AT101:AT102)+SUM(AU101:AU102)-SUM(AV101:AV102)</f>
        <v>4300</v>
      </c>
      <c r="AX101" s="104">
        <v>800</v>
      </c>
      <c r="AY101" s="107"/>
      <c r="AZ101" s="140">
        <f>SUM(AW101:AW102)+SUM(AX101:AX102)-SUM(AY101:AY102)</f>
        <v>2300</v>
      </c>
    </row>
    <row r="102" spans="1:52" s="80" customFormat="1" x14ac:dyDescent="0.25">
      <c r="A102" s="103">
        <f>VLOOKUP(B102,справочник!$B$2:$E$322,4,FALSE)</f>
        <v>38</v>
      </c>
      <c r="B102" s="80" t="str">
        <f t="shared" si="49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54"/>
        <v>40000</v>
      </c>
      <c r="J102" s="20">
        <v>35000</v>
      </c>
      <c r="K102" s="20"/>
      <c r="L102" s="21">
        <f t="shared" si="55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50"/>
        <v>1838.22</v>
      </c>
      <c r="Z102" s="104">
        <v>0</v>
      </c>
      <c r="AA102" s="104">
        <f t="shared" si="51"/>
        <v>0</v>
      </c>
      <c r="AB102" s="104">
        <f t="shared" si="52"/>
        <v>3161.7799999999997</v>
      </c>
      <c r="AC102" s="104">
        <v>0</v>
      </c>
      <c r="AD102" s="105"/>
      <c r="AE102" s="132"/>
      <c r="AF102" s="104">
        <v>0</v>
      </c>
      <c r="AG102" s="105"/>
      <c r="AH102" s="132"/>
      <c r="AI102" s="104">
        <v>0</v>
      </c>
      <c r="AJ102" s="105"/>
      <c r="AK102" s="132"/>
      <c r="AL102" s="104">
        <v>0</v>
      </c>
      <c r="AM102" s="105">
        <v>1000</v>
      </c>
      <c r="AN102" s="132"/>
      <c r="AO102" s="104">
        <v>0</v>
      </c>
      <c r="AP102" s="105"/>
      <c r="AQ102" s="132"/>
      <c r="AR102" s="104">
        <v>0</v>
      </c>
      <c r="AS102" s="105">
        <v>800</v>
      </c>
      <c r="AT102" s="132"/>
      <c r="AU102" s="104">
        <v>0</v>
      </c>
      <c r="AV102" s="105">
        <f>800+800+800</f>
        <v>2400</v>
      </c>
      <c r="AW102" s="141"/>
      <c r="AX102" s="104">
        <v>0</v>
      </c>
      <c r="AY102" s="105">
        <f>300+1000+800+400+300</f>
        <v>2800</v>
      </c>
      <c r="AZ102" s="141"/>
    </row>
    <row r="103" spans="1:52" x14ac:dyDescent="0.25">
      <c r="A103" s="41">
        <f>VLOOKUP(B103,справочник!$B$2:$E$322,4,FALSE)</f>
        <v>12</v>
      </c>
      <c r="B103" t="str">
        <f t="shared" si="49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54"/>
        <v>31000</v>
      </c>
      <c r="J103" s="17">
        <v>5000</v>
      </c>
      <c r="K103" s="17"/>
      <c r="L103" s="18">
        <f t="shared" si="55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50"/>
        <v>4000</v>
      </c>
      <c r="Z103" s="96">
        <v>12</v>
      </c>
      <c r="AA103" s="96">
        <f t="shared" si="51"/>
        <v>9600</v>
      </c>
      <c r="AB103" s="96">
        <f t="shared" si="52"/>
        <v>31600</v>
      </c>
      <c r="AC103" s="99">
        <v>800</v>
      </c>
      <c r="AD103" s="98"/>
      <c r="AE103" s="102">
        <f t="shared" si="53"/>
        <v>32400</v>
      </c>
      <c r="AF103" s="99">
        <v>800</v>
      </c>
      <c r="AG103" s="98"/>
      <c r="AH103" s="102">
        <f t="shared" ref="AH103:AH131" si="56">AE103+AF103-AG103</f>
        <v>33200</v>
      </c>
      <c r="AI103" s="99">
        <v>800</v>
      </c>
      <c r="AJ103" s="98"/>
      <c r="AK103" s="102">
        <f t="shared" ref="AK103:AK131" si="57">AH103+AI103-AJ103</f>
        <v>34000</v>
      </c>
      <c r="AL103" s="99">
        <v>800</v>
      </c>
      <c r="AM103" s="98"/>
      <c r="AN103" s="102">
        <f t="shared" ref="AN103:AN131" si="58">AK103+AL103-AM103</f>
        <v>34800</v>
      </c>
      <c r="AO103" s="99">
        <v>800</v>
      </c>
      <c r="AP103" s="114"/>
      <c r="AQ103" s="102">
        <f t="shared" ref="AQ103:AQ131" si="59">AN103+AO103-AP103</f>
        <v>35600</v>
      </c>
      <c r="AR103" s="99">
        <v>800</v>
      </c>
      <c r="AS103" s="114"/>
      <c r="AT103" s="102">
        <f t="shared" ref="AT103:AT131" si="60">AQ103+AR103-AS103</f>
        <v>36400</v>
      </c>
      <c r="AU103" s="99">
        <v>800</v>
      </c>
      <c r="AV103" s="114"/>
      <c r="AW103" s="102">
        <f t="shared" ref="AW103:AW131" si="61">AT103+AU103-AV103</f>
        <v>37200</v>
      </c>
      <c r="AX103" s="99">
        <v>800</v>
      </c>
      <c r="AY103" s="114"/>
      <c r="AZ103" s="102">
        <f t="shared" ref="AZ103:AZ131" si="62">AW103+AX103-AY103</f>
        <v>38000</v>
      </c>
    </row>
    <row r="104" spans="1:52" x14ac:dyDescent="0.25">
      <c r="A104" s="41">
        <f>VLOOKUP(B104,справочник!$B$2:$E$322,4,FALSE)</f>
        <v>63</v>
      </c>
      <c r="B104" t="str">
        <f t="shared" si="49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54"/>
        <v>0</v>
      </c>
      <c r="J104" s="17">
        <v>0</v>
      </c>
      <c r="K104" s="17"/>
      <c r="L104" s="18">
        <f t="shared" si="55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50"/>
        <v>1600</v>
      </c>
      <c r="Z104" s="96">
        <v>1</v>
      </c>
      <c r="AA104" s="96">
        <f t="shared" si="51"/>
        <v>800</v>
      </c>
      <c r="AB104" s="96">
        <f t="shared" si="52"/>
        <v>-800</v>
      </c>
      <c r="AC104" s="99">
        <v>800</v>
      </c>
      <c r="AD104" s="98"/>
      <c r="AE104" s="102">
        <f t="shared" si="53"/>
        <v>0</v>
      </c>
      <c r="AF104" s="99">
        <v>800</v>
      </c>
      <c r="AG104" s="98"/>
      <c r="AH104" s="102">
        <f t="shared" si="56"/>
        <v>800</v>
      </c>
      <c r="AI104" s="99">
        <v>800</v>
      </c>
      <c r="AJ104" s="98">
        <v>4800</v>
      </c>
      <c r="AK104" s="102">
        <f t="shared" si="57"/>
        <v>-3200</v>
      </c>
      <c r="AL104" s="99">
        <v>800</v>
      </c>
      <c r="AM104" s="98"/>
      <c r="AN104" s="102">
        <f t="shared" si="58"/>
        <v>-2400</v>
      </c>
      <c r="AO104" s="99">
        <v>800</v>
      </c>
      <c r="AP104" s="114"/>
      <c r="AQ104" s="102">
        <f t="shared" si="59"/>
        <v>-1600</v>
      </c>
      <c r="AR104" s="99">
        <v>800</v>
      </c>
      <c r="AS104" s="114">
        <v>2400</v>
      </c>
      <c r="AT104" s="102">
        <f t="shared" si="60"/>
        <v>-3200</v>
      </c>
      <c r="AU104" s="99">
        <v>800</v>
      </c>
      <c r="AV104" s="114"/>
      <c r="AW104" s="102">
        <f t="shared" si="61"/>
        <v>-2400</v>
      </c>
      <c r="AX104" s="99">
        <v>800</v>
      </c>
      <c r="AY104" s="114"/>
      <c r="AZ104" s="102">
        <f t="shared" si="62"/>
        <v>-1600</v>
      </c>
    </row>
    <row r="105" spans="1:52" x14ac:dyDescent="0.25">
      <c r="A105" s="41">
        <f>VLOOKUP(B105,справочник!$B$2:$E$322,4,FALSE)</f>
        <v>16</v>
      </c>
      <c r="B105" t="str">
        <f t="shared" si="49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>INT(($H$325-G105)/30)</f>
        <v>36</v>
      </c>
      <c r="I105" s="1">
        <f t="shared" si="54"/>
        <v>36000</v>
      </c>
      <c r="J105" s="17">
        <v>36000</v>
      </c>
      <c r="K105" s="17"/>
      <c r="L105" s="18">
        <f t="shared" si="55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50"/>
        <v>12000</v>
      </c>
      <c r="Z105" s="96">
        <v>12</v>
      </c>
      <c r="AA105" s="96">
        <f t="shared" si="51"/>
        <v>9600</v>
      </c>
      <c r="AB105" s="96">
        <f t="shared" si="52"/>
        <v>-2400</v>
      </c>
      <c r="AC105" s="99">
        <v>800</v>
      </c>
      <c r="AD105" s="98"/>
      <c r="AE105" s="102">
        <f t="shared" si="53"/>
        <v>-1600</v>
      </c>
      <c r="AF105" s="99">
        <v>800</v>
      </c>
      <c r="AG105" s="98"/>
      <c r="AH105" s="102">
        <f t="shared" si="56"/>
        <v>-800</v>
      </c>
      <c r="AI105" s="99">
        <v>800</v>
      </c>
      <c r="AJ105" s="98"/>
      <c r="AK105" s="102">
        <f t="shared" si="57"/>
        <v>0</v>
      </c>
      <c r="AL105" s="99">
        <v>800</v>
      </c>
      <c r="AM105" s="98"/>
      <c r="AN105" s="102">
        <f t="shared" si="58"/>
        <v>800</v>
      </c>
      <c r="AO105" s="99">
        <v>800</v>
      </c>
      <c r="AP105" s="114"/>
      <c r="AQ105" s="102">
        <f t="shared" si="59"/>
        <v>1600</v>
      </c>
      <c r="AR105" s="99">
        <v>800</v>
      </c>
      <c r="AS105" s="114"/>
      <c r="AT105" s="102">
        <f t="shared" si="60"/>
        <v>2400</v>
      </c>
      <c r="AU105" s="99">
        <v>800</v>
      </c>
      <c r="AV105" s="114"/>
      <c r="AW105" s="102">
        <f t="shared" si="61"/>
        <v>3200</v>
      </c>
      <c r="AX105" s="99">
        <v>800</v>
      </c>
      <c r="AY105" s="114"/>
      <c r="AZ105" s="102">
        <f t="shared" si="62"/>
        <v>4000</v>
      </c>
    </row>
    <row r="106" spans="1:52" x14ac:dyDescent="0.25">
      <c r="A106" s="41">
        <f>VLOOKUP(B106,справочник!$B$2:$E$322,4,FALSE)</f>
        <v>121</v>
      </c>
      <c r="B106" t="str">
        <f t="shared" si="49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>INT(($H$325-G106)/30)</f>
        <v>38</v>
      </c>
      <c r="I106" s="1">
        <f t="shared" si="54"/>
        <v>38000</v>
      </c>
      <c r="J106" s="17">
        <v>32000</v>
      </c>
      <c r="K106" s="17"/>
      <c r="L106" s="18">
        <f t="shared" si="55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50"/>
        <v>13400</v>
      </c>
      <c r="Z106" s="96">
        <v>12</v>
      </c>
      <c r="AA106" s="96">
        <f t="shared" si="51"/>
        <v>9600</v>
      </c>
      <c r="AB106" s="96">
        <f t="shared" si="52"/>
        <v>2200</v>
      </c>
      <c r="AC106" s="99">
        <v>800</v>
      </c>
      <c r="AD106" s="98"/>
      <c r="AE106" s="102">
        <f t="shared" si="53"/>
        <v>3000</v>
      </c>
      <c r="AF106" s="99">
        <v>800</v>
      </c>
      <c r="AG106" s="98"/>
      <c r="AH106" s="102">
        <f t="shared" si="56"/>
        <v>3800</v>
      </c>
      <c r="AI106" s="99">
        <v>800</v>
      </c>
      <c r="AJ106" s="98"/>
      <c r="AK106" s="102">
        <f t="shared" si="57"/>
        <v>4600</v>
      </c>
      <c r="AL106" s="99">
        <v>800</v>
      </c>
      <c r="AM106" s="98"/>
      <c r="AN106" s="102">
        <f t="shared" si="58"/>
        <v>5400</v>
      </c>
      <c r="AO106" s="99">
        <v>800</v>
      </c>
      <c r="AP106" s="114">
        <v>3200</v>
      </c>
      <c r="AQ106" s="102">
        <f t="shared" si="59"/>
        <v>3000</v>
      </c>
      <c r="AR106" s="99">
        <v>800</v>
      </c>
      <c r="AS106" s="114"/>
      <c r="AT106" s="102">
        <f t="shared" si="60"/>
        <v>3800</v>
      </c>
      <c r="AU106" s="99">
        <v>800</v>
      </c>
      <c r="AV106" s="114"/>
      <c r="AW106" s="102">
        <f t="shared" si="61"/>
        <v>4600</v>
      </c>
      <c r="AX106" s="99">
        <v>800</v>
      </c>
      <c r="AY106" s="114"/>
      <c r="AZ106" s="102">
        <f t="shared" si="62"/>
        <v>5400</v>
      </c>
    </row>
    <row r="107" spans="1:52" x14ac:dyDescent="0.25">
      <c r="A107" s="41">
        <f>VLOOKUP(B107,справочник!$B$2:$E$322,4,FALSE)</f>
        <v>156</v>
      </c>
      <c r="B107" t="str">
        <f t="shared" si="49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>INT(($H$325-G107)/30)</f>
        <v>31</v>
      </c>
      <c r="I107" s="1">
        <f t="shared" si="54"/>
        <v>31000</v>
      </c>
      <c r="J107" s="17">
        <v>28000</v>
      </c>
      <c r="K107" s="17"/>
      <c r="L107" s="18">
        <f t="shared" si="55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50"/>
        <v>15000</v>
      </c>
      <c r="Z107" s="96">
        <v>12</v>
      </c>
      <c r="AA107" s="96">
        <f t="shared" si="51"/>
        <v>9600</v>
      </c>
      <c r="AB107" s="96">
        <f t="shared" si="52"/>
        <v>-2400</v>
      </c>
      <c r="AC107" s="99">
        <v>800</v>
      </c>
      <c r="AD107" s="97">
        <v>1000</v>
      </c>
      <c r="AE107" s="102">
        <f t="shared" si="53"/>
        <v>-2600</v>
      </c>
      <c r="AF107" s="99">
        <v>800</v>
      </c>
      <c r="AG107" s="97">
        <v>1000</v>
      </c>
      <c r="AH107" s="102">
        <f t="shared" si="56"/>
        <v>-2800</v>
      </c>
      <c r="AI107" s="99">
        <v>800</v>
      </c>
      <c r="AJ107" s="97">
        <v>1000</v>
      </c>
      <c r="AK107" s="102">
        <f t="shared" si="57"/>
        <v>-3000</v>
      </c>
      <c r="AL107" s="99">
        <v>800</v>
      </c>
      <c r="AM107" s="97">
        <v>1000</v>
      </c>
      <c r="AN107" s="102">
        <f t="shared" si="58"/>
        <v>-3200</v>
      </c>
      <c r="AO107" s="99">
        <v>800</v>
      </c>
      <c r="AP107" s="97">
        <v>1000</v>
      </c>
      <c r="AQ107" s="102">
        <f t="shared" si="59"/>
        <v>-3400</v>
      </c>
      <c r="AR107" s="99">
        <v>800</v>
      </c>
      <c r="AS107" s="97">
        <v>1000</v>
      </c>
      <c r="AT107" s="102">
        <f t="shared" si="60"/>
        <v>-3600</v>
      </c>
      <c r="AU107" s="99">
        <v>800</v>
      </c>
      <c r="AV107" s="97">
        <v>1000</v>
      </c>
      <c r="AW107" s="102">
        <f t="shared" si="61"/>
        <v>-3800</v>
      </c>
      <c r="AX107" s="99">
        <v>800</v>
      </c>
      <c r="AY107" s="97">
        <v>1000</v>
      </c>
      <c r="AZ107" s="102">
        <f t="shared" si="62"/>
        <v>-4000</v>
      </c>
    </row>
    <row r="108" spans="1:52" x14ac:dyDescent="0.25">
      <c r="A108" s="41">
        <f>VLOOKUP(B108,справочник!$B$2:$E$322,4,FALSE)</f>
        <v>5</v>
      </c>
      <c r="B108" t="str">
        <f t="shared" si="49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>INT(($H$325-G108)/30)</f>
        <v>43</v>
      </c>
      <c r="I108" s="1">
        <f t="shared" si="54"/>
        <v>43000</v>
      </c>
      <c r="J108" s="17">
        <f>32000</f>
        <v>32000</v>
      </c>
      <c r="K108" s="17"/>
      <c r="L108" s="18">
        <f t="shared" si="55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50"/>
        <v>0</v>
      </c>
      <c r="Z108" s="96">
        <v>12</v>
      </c>
      <c r="AA108" s="96">
        <f t="shared" si="51"/>
        <v>9600</v>
      </c>
      <c r="AB108" s="96">
        <f t="shared" si="52"/>
        <v>20600</v>
      </c>
      <c r="AC108" s="99">
        <v>800</v>
      </c>
      <c r="AD108" s="98"/>
      <c r="AE108" s="102">
        <f t="shared" si="53"/>
        <v>21400</v>
      </c>
      <c r="AF108" s="99">
        <v>800</v>
      </c>
      <c r="AG108" s="98"/>
      <c r="AH108" s="102">
        <f t="shared" si="56"/>
        <v>22200</v>
      </c>
      <c r="AI108" s="99">
        <v>800</v>
      </c>
      <c r="AJ108" s="98"/>
      <c r="AK108" s="102">
        <f t="shared" si="57"/>
        <v>23000</v>
      </c>
      <c r="AL108" s="99">
        <v>800</v>
      </c>
      <c r="AM108" s="98">
        <v>4000</v>
      </c>
      <c r="AN108" s="102">
        <f t="shared" si="58"/>
        <v>19800</v>
      </c>
      <c r="AO108" s="99">
        <v>800</v>
      </c>
      <c r="AP108" s="114"/>
      <c r="AQ108" s="102">
        <f t="shared" si="59"/>
        <v>20600</v>
      </c>
      <c r="AR108" s="99">
        <v>800</v>
      </c>
      <c r="AS108" s="114"/>
      <c r="AT108" s="102">
        <f t="shared" si="60"/>
        <v>21400</v>
      </c>
      <c r="AU108" s="99">
        <v>800</v>
      </c>
      <c r="AV108" s="114"/>
      <c r="AW108" s="102">
        <f t="shared" si="61"/>
        <v>22200</v>
      </c>
      <c r="AX108" s="99">
        <v>800</v>
      </c>
      <c r="AY108" s="114"/>
      <c r="AZ108" s="102">
        <f t="shared" si="62"/>
        <v>23000</v>
      </c>
    </row>
    <row r="109" spans="1:52" x14ac:dyDescent="0.25">
      <c r="A109" s="41">
        <f>VLOOKUP(B109,справочник!$B$2:$E$322,4,FALSE)</f>
        <v>214</v>
      </c>
      <c r="B109" t="str">
        <f t="shared" si="49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>INT(($H$325-G109)/30)</f>
        <v>19</v>
      </c>
      <c r="I109" s="1">
        <f t="shared" si="54"/>
        <v>19000</v>
      </c>
      <c r="J109" s="17">
        <v>19000</v>
      </c>
      <c r="K109" s="17"/>
      <c r="L109" s="18">
        <f t="shared" si="55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50"/>
        <v>9600</v>
      </c>
      <c r="Z109" s="96">
        <v>12</v>
      </c>
      <c r="AA109" s="96">
        <f t="shared" si="51"/>
        <v>9600</v>
      </c>
      <c r="AB109" s="96">
        <f t="shared" si="52"/>
        <v>0</v>
      </c>
      <c r="AC109" s="99">
        <v>800</v>
      </c>
      <c r="AD109" s="97">
        <v>1600</v>
      </c>
      <c r="AE109" s="102">
        <f t="shared" si="53"/>
        <v>-800</v>
      </c>
      <c r="AF109" s="99">
        <v>800</v>
      </c>
      <c r="AG109" s="97"/>
      <c r="AH109" s="102">
        <f t="shared" si="56"/>
        <v>0</v>
      </c>
      <c r="AI109" s="99">
        <v>800</v>
      </c>
      <c r="AJ109" s="97"/>
      <c r="AK109" s="102">
        <f t="shared" si="57"/>
        <v>800</v>
      </c>
      <c r="AL109" s="99">
        <v>800</v>
      </c>
      <c r="AM109" s="97">
        <v>1600</v>
      </c>
      <c r="AN109" s="102">
        <f t="shared" si="58"/>
        <v>0</v>
      </c>
      <c r="AO109" s="99">
        <v>800</v>
      </c>
      <c r="AP109" s="97">
        <v>800</v>
      </c>
      <c r="AQ109" s="102">
        <f t="shared" si="59"/>
        <v>0</v>
      </c>
      <c r="AR109" s="99">
        <v>800</v>
      </c>
      <c r="AS109" s="97"/>
      <c r="AT109" s="102">
        <f t="shared" si="60"/>
        <v>800</v>
      </c>
      <c r="AU109" s="99">
        <v>800</v>
      </c>
      <c r="AV109" s="97"/>
      <c r="AW109" s="102">
        <f t="shared" si="61"/>
        <v>1600</v>
      </c>
      <c r="AX109" s="99">
        <v>800</v>
      </c>
      <c r="AY109" s="97"/>
      <c r="AZ109" s="102">
        <f t="shared" si="62"/>
        <v>2400</v>
      </c>
    </row>
    <row r="110" spans="1:52" x14ac:dyDescent="0.25">
      <c r="A110" s="41">
        <f>VLOOKUP(B110,справочник!$B$2:$E$322,4,FALSE)</f>
        <v>279</v>
      </c>
      <c r="B110" t="str">
        <f t="shared" si="49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>INT(($H$325-G110)/30)</f>
        <v>49</v>
      </c>
      <c r="I110" s="1">
        <f t="shared" si="54"/>
        <v>49000</v>
      </c>
      <c r="J110" s="17">
        <f>42000+1000</f>
        <v>43000</v>
      </c>
      <c r="K110" s="17"/>
      <c r="L110" s="18">
        <f t="shared" si="55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50"/>
        <v>0</v>
      </c>
      <c r="Z110" s="96">
        <v>12</v>
      </c>
      <c r="AA110" s="96">
        <f t="shared" si="51"/>
        <v>9600</v>
      </c>
      <c r="AB110" s="96">
        <f t="shared" si="52"/>
        <v>15600</v>
      </c>
      <c r="AC110" s="99">
        <v>800</v>
      </c>
      <c r="AD110" s="98"/>
      <c r="AE110" s="102">
        <f t="shared" si="53"/>
        <v>16400</v>
      </c>
      <c r="AF110" s="99">
        <v>800</v>
      </c>
      <c r="AG110" s="98"/>
      <c r="AH110" s="102">
        <f t="shared" si="56"/>
        <v>17200</v>
      </c>
      <c r="AI110" s="99">
        <v>800</v>
      </c>
      <c r="AJ110" s="98"/>
      <c r="AK110" s="102">
        <f t="shared" si="57"/>
        <v>18000</v>
      </c>
      <c r="AL110" s="99">
        <v>800</v>
      </c>
      <c r="AM110" s="98"/>
      <c r="AN110" s="102">
        <f t="shared" si="58"/>
        <v>18800</v>
      </c>
      <c r="AO110" s="99">
        <v>800</v>
      </c>
      <c r="AP110" s="114"/>
      <c r="AQ110" s="102">
        <f t="shared" si="59"/>
        <v>19600</v>
      </c>
      <c r="AR110" s="99">
        <v>800</v>
      </c>
      <c r="AS110" s="114"/>
      <c r="AT110" s="102">
        <f t="shared" si="60"/>
        <v>20400</v>
      </c>
      <c r="AU110" s="99">
        <v>800</v>
      </c>
      <c r="AV110" s="114"/>
      <c r="AW110" s="102">
        <f t="shared" si="61"/>
        <v>21200</v>
      </c>
      <c r="AX110" s="99">
        <v>800</v>
      </c>
      <c r="AY110" s="114"/>
      <c r="AZ110" s="102">
        <f t="shared" si="62"/>
        <v>22000</v>
      </c>
    </row>
    <row r="111" spans="1:52" x14ac:dyDescent="0.25">
      <c r="A111" s="41">
        <f>VLOOKUP(B111,справочник!$B$2:$E$322,4,FALSE)</f>
        <v>197</v>
      </c>
      <c r="B111" t="str">
        <f t="shared" si="49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>INT(($H$325-G111)/30)</f>
        <v>50</v>
      </c>
      <c r="I111" s="1">
        <f t="shared" si="54"/>
        <v>50000</v>
      </c>
      <c r="J111" s="17">
        <v>16000</v>
      </c>
      <c r="K111" s="17"/>
      <c r="L111" s="18">
        <f t="shared" si="55"/>
        <v>34000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50"/>
        <v>6600</v>
      </c>
      <c r="Z111" s="96">
        <v>12</v>
      </c>
      <c r="AA111" s="96">
        <f t="shared" si="51"/>
        <v>9600</v>
      </c>
      <c r="AB111" s="96">
        <f t="shared" si="52"/>
        <v>37000</v>
      </c>
      <c r="AC111" s="99">
        <v>800</v>
      </c>
      <c r="AD111" s="98"/>
      <c r="AE111" s="102">
        <f t="shared" si="53"/>
        <v>37800</v>
      </c>
      <c r="AF111" s="99">
        <v>800</v>
      </c>
      <c r="AG111" s="98"/>
      <c r="AH111" s="102">
        <f t="shared" si="56"/>
        <v>38600</v>
      </c>
      <c r="AI111" s="99">
        <v>800</v>
      </c>
      <c r="AJ111" s="98"/>
      <c r="AK111" s="102">
        <f t="shared" si="57"/>
        <v>39400</v>
      </c>
      <c r="AL111" s="99">
        <v>800</v>
      </c>
      <c r="AM111" s="98">
        <v>8000</v>
      </c>
      <c r="AN111" s="102">
        <f t="shared" si="58"/>
        <v>32200</v>
      </c>
      <c r="AO111" s="99">
        <v>800</v>
      </c>
      <c r="AP111" s="114"/>
      <c r="AQ111" s="102">
        <f t="shared" si="59"/>
        <v>33000</v>
      </c>
      <c r="AR111" s="99">
        <v>800</v>
      </c>
      <c r="AS111" s="114"/>
      <c r="AT111" s="102">
        <f t="shared" si="60"/>
        <v>33800</v>
      </c>
      <c r="AU111" s="99">
        <v>800</v>
      </c>
      <c r="AV111" s="114"/>
      <c r="AW111" s="102">
        <f t="shared" si="61"/>
        <v>34600</v>
      </c>
      <c r="AX111" s="99">
        <v>800</v>
      </c>
      <c r="AY111" s="114"/>
      <c r="AZ111" s="102">
        <f t="shared" si="62"/>
        <v>35400</v>
      </c>
    </row>
    <row r="112" spans="1:52" x14ac:dyDescent="0.25">
      <c r="A112" s="41">
        <f>VLOOKUP(B112,справочник!$B$2:$E$322,4,FALSE)</f>
        <v>295</v>
      </c>
      <c r="B112" t="str">
        <f t="shared" si="49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>INT(($H$325-G112)/30)</f>
        <v>12</v>
      </c>
      <c r="I112" s="1">
        <f t="shared" si="54"/>
        <v>12000</v>
      </c>
      <c r="J112" s="17"/>
      <c r="K112" s="17"/>
      <c r="L112" s="18">
        <f t="shared" si="55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50"/>
        <v>18150</v>
      </c>
      <c r="Z112" s="96">
        <v>12</v>
      </c>
      <c r="AA112" s="96">
        <f t="shared" si="51"/>
        <v>9600</v>
      </c>
      <c r="AB112" s="96">
        <f t="shared" si="52"/>
        <v>3450</v>
      </c>
      <c r="AC112" s="99">
        <v>800</v>
      </c>
      <c r="AD112" s="98"/>
      <c r="AE112" s="102">
        <f t="shared" si="53"/>
        <v>4250</v>
      </c>
      <c r="AF112" s="99">
        <v>800</v>
      </c>
      <c r="AG112" s="98"/>
      <c r="AH112" s="102">
        <f t="shared" si="56"/>
        <v>5050</v>
      </c>
      <c r="AI112" s="99">
        <v>800</v>
      </c>
      <c r="AJ112" s="98">
        <v>5000</v>
      </c>
      <c r="AK112" s="102">
        <f t="shared" si="57"/>
        <v>850</v>
      </c>
      <c r="AL112" s="99">
        <v>800</v>
      </c>
      <c r="AM112" s="98"/>
      <c r="AN112" s="102">
        <f t="shared" si="58"/>
        <v>1650</v>
      </c>
      <c r="AO112" s="99">
        <v>800</v>
      </c>
      <c r="AP112" s="114"/>
      <c r="AQ112" s="102">
        <f t="shared" si="59"/>
        <v>2450</v>
      </c>
      <c r="AR112" s="99">
        <v>800</v>
      </c>
      <c r="AS112" s="114"/>
      <c r="AT112" s="102">
        <f t="shared" si="60"/>
        <v>3250</v>
      </c>
      <c r="AU112" s="99">
        <v>800</v>
      </c>
      <c r="AV112" s="114"/>
      <c r="AW112" s="102">
        <f t="shared" si="61"/>
        <v>4050</v>
      </c>
      <c r="AX112" s="99">
        <v>800</v>
      </c>
      <c r="AY112" s="114"/>
      <c r="AZ112" s="102">
        <f t="shared" si="62"/>
        <v>4850</v>
      </c>
    </row>
    <row r="113" spans="1:52" x14ac:dyDescent="0.25">
      <c r="A113" s="41">
        <f>VLOOKUP(B113,справочник!$B$2:$E$322,4,FALSE)</f>
        <v>196</v>
      </c>
      <c r="B113" t="str">
        <f t="shared" si="49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>INT(($H$325-G113)/30)</f>
        <v>46</v>
      </c>
      <c r="I113" s="1">
        <f t="shared" si="54"/>
        <v>46000</v>
      </c>
      <c r="J113" s="17">
        <f>46000</f>
        <v>46000</v>
      </c>
      <c r="K113" s="17"/>
      <c r="L113" s="18">
        <f t="shared" si="55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50"/>
        <v>9600</v>
      </c>
      <c r="Z113" s="96">
        <v>12</v>
      </c>
      <c r="AA113" s="96">
        <f t="shared" si="51"/>
        <v>9600</v>
      </c>
      <c r="AB113" s="96">
        <f t="shared" si="52"/>
        <v>0</v>
      </c>
      <c r="AC113" s="99">
        <v>800</v>
      </c>
      <c r="AD113" s="98"/>
      <c r="AE113" s="102">
        <f t="shared" si="53"/>
        <v>800</v>
      </c>
      <c r="AF113" s="99">
        <v>800</v>
      </c>
      <c r="AG113" s="98">
        <v>3200</v>
      </c>
      <c r="AH113" s="102">
        <f t="shared" si="56"/>
        <v>-1600</v>
      </c>
      <c r="AI113" s="99">
        <v>800</v>
      </c>
      <c r="AJ113" s="98"/>
      <c r="AK113" s="102">
        <f t="shared" si="57"/>
        <v>-800</v>
      </c>
      <c r="AL113" s="99">
        <v>800</v>
      </c>
      <c r="AM113" s="98"/>
      <c r="AN113" s="102">
        <f t="shared" si="58"/>
        <v>0</v>
      </c>
      <c r="AO113" s="99">
        <v>800</v>
      </c>
      <c r="AP113" s="114"/>
      <c r="AQ113" s="102">
        <f t="shared" si="59"/>
        <v>800</v>
      </c>
      <c r="AR113" s="99">
        <v>800</v>
      </c>
      <c r="AS113" s="114"/>
      <c r="AT113" s="102">
        <f t="shared" si="60"/>
        <v>1600</v>
      </c>
      <c r="AU113" s="99">
        <v>800</v>
      </c>
      <c r="AV113" s="114">
        <v>3200</v>
      </c>
      <c r="AW113" s="102">
        <f t="shared" si="61"/>
        <v>-800</v>
      </c>
      <c r="AX113" s="99">
        <v>800</v>
      </c>
      <c r="AY113" s="114"/>
      <c r="AZ113" s="102">
        <f t="shared" si="62"/>
        <v>0</v>
      </c>
    </row>
    <row r="114" spans="1:52" ht="25.5" x14ac:dyDescent="0.25">
      <c r="A114" s="41">
        <f>VLOOKUP(B114,справочник!$B$2:$E$322,4,FALSE)</f>
        <v>124</v>
      </c>
      <c r="B114" t="str">
        <f t="shared" si="49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>INT(($H$325-G114)/30)</f>
        <v>25</v>
      </c>
      <c r="I114" s="1">
        <f t="shared" si="54"/>
        <v>25000</v>
      </c>
      <c r="J114" s="17">
        <f>5000+1500+5000</f>
        <v>11500</v>
      </c>
      <c r="K114" s="17"/>
      <c r="L114" s="18">
        <f t="shared" si="55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50"/>
        <v>0</v>
      </c>
      <c r="Z114" s="96">
        <v>12</v>
      </c>
      <c r="AA114" s="96">
        <f t="shared" si="51"/>
        <v>9600</v>
      </c>
      <c r="AB114" s="96">
        <f t="shared" si="52"/>
        <v>23100</v>
      </c>
      <c r="AC114" s="99">
        <v>800</v>
      </c>
      <c r="AD114" s="98"/>
      <c r="AE114" s="102">
        <f t="shared" si="53"/>
        <v>23900</v>
      </c>
      <c r="AF114" s="99">
        <v>800</v>
      </c>
      <c r="AG114" s="98"/>
      <c r="AH114" s="102">
        <f t="shared" si="56"/>
        <v>24700</v>
      </c>
      <c r="AI114" s="99">
        <v>800</v>
      </c>
      <c r="AJ114" s="98"/>
      <c r="AK114" s="102">
        <f t="shared" si="57"/>
        <v>25500</v>
      </c>
      <c r="AL114" s="99">
        <v>800</v>
      </c>
      <c r="AM114" s="98"/>
      <c r="AN114" s="102">
        <f t="shared" si="58"/>
        <v>26300</v>
      </c>
      <c r="AO114" s="99">
        <v>800</v>
      </c>
      <c r="AP114" s="114"/>
      <c r="AQ114" s="102">
        <f t="shared" si="59"/>
        <v>27100</v>
      </c>
      <c r="AR114" s="99">
        <v>800</v>
      </c>
      <c r="AS114" s="114"/>
      <c r="AT114" s="102">
        <f t="shared" si="60"/>
        <v>27900</v>
      </c>
      <c r="AU114" s="99">
        <v>800</v>
      </c>
      <c r="AV114" s="114"/>
      <c r="AW114" s="102">
        <f t="shared" si="61"/>
        <v>28700</v>
      </c>
      <c r="AX114" s="99">
        <v>800</v>
      </c>
      <c r="AY114" s="114"/>
      <c r="AZ114" s="102">
        <f t="shared" si="62"/>
        <v>29500</v>
      </c>
    </row>
    <row r="115" spans="1:52" x14ac:dyDescent="0.25">
      <c r="A115" s="41">
        <f>VLOOKUP(B115,справочник!$B$2:$E$322,4,FALSE)</f>
        <v>250</v>
      </c>
      <c r="B115" t="str">
        <f t="shared" si="49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>INT(($H$325-G115)/30)</f>
        <v>28</v>
      </c>
      <c r="I115" s="1">
        <f t="shared" si="54"/>
        <v>28000</v>
      </c>
      <c r="J115" s="17">
        <v>13000</v>
      </c>
      <c r="K115" s="17">
        <v>1000</v>
      </c>
      <c r="L115" s="18">
        <f t="shared" si="55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50"/>
        <v>9500</v>
      </c>
      <c r="Z115" s="96">
        <v>12</v>
      </c>
      <c r="AA115" s="96">
        <f t="shared" si="51"/>
        <v>9600</v>
      </c>
      <c r="AB115" s="96">
        <f t="shared" si="52"/>
        <v>14100</v>
      </c>
      <c r="AC115" s="99">
        <v>800</v>
      </c>
      <c r="AD115" s="97">
        <v>2000</v>
      </c>
      <c r="AE115" s="102">
        <f t="shared" si="53"/>
        <v>12900</v>
      </c>
      <c r="AF115" s="99">
        <v>800</v>
      </c>
      <c r="AG115" s="97"/>
      <c r="AH115" s="102">
        <f t="shared" si="56"/>
        <v>13700</v>
      </c>
      <c r="AI115" s="99">
        <v>800</v>
      </c>
      <c r="AJ115" s="97"/>
      <c r="AK115" s="102">
        <f t="shared" si="57"/>
        <v>14500</v>
      </c>
      <c r="AL115" s="99">
        <v>800</v>
      </c>
      <c r="AM115" s="97">
        <v>2000</v>
      </c>
      <c r="AN115" s="102">
        <f t="shared" si="58"/>
        <v>13300</v>
      </c>
      <c r="AO115" s="99">
        <v>800</v>
      </c>
      <c r="AP115" s="97">
        <v>2000</v>
      </c>
      <c r="AQ115" s="102">
        <f t="shared" si="59"/>
        <v>12100</v>
      </c>
      <c r="AR115" s="99">
        <v>800</v>
      </c>
      <c r="AS115" s="97">
        <v>2000</v>
      </c>
      <c r="AT115" s="102">
        <f t="shared" si="60"/>
        <v>10900</v>
      </c>
      <c r="AU115" s="99">
        <v>800</v>
      </c>
      <c r="AV115" s="97">
        <v>2000</v>
      </c>
      <c r="AW115" s="102">
        <f t="shared" si="61"/>
        <v>9700</v>
      </c>
      <c r="AX115" s="99">
        <v>800</v>
      </c>
      <c r="AY115" s="97">
        <v>2000</v>
      </c>
      <c r="AZ115" s="102">
        <f t="shared" si="62"/>
        <v>8500</v>
      </c>
    </row>
    <row r="116" spans="1:52" x14ac:dyDescent="0.25">
      <c r="A116" s="41">
        <f>VLOOKUP(B116,справочник!$B$2:$E$322,4,FALSE)</f>
        <v>153</v>
      </c>
      <c r="B116" t="str">
        <f t="shared" si="49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>INT(($H$325-G116)/30)</f>
        <v>45</v>
      </c>
      <c r="I116" s="1">
        <f t="shared" si="54"/>
        <v>45000</v>
      </c>
      <c r="J116" s="17">
        <v>41000</v>
      </c>
      <c r="K116" s="17"/>
      <c r="L116" s="18">
        <f t="shared" si="55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50"/>
        <v>12800</v>
      </c>
      <c r="Z116" s="96">
        <v>12</v>
      </c>
      <c r="AA116" s="96">
        <f t="shared" si="51"/>
        <v>9600</v>
      </c>
      <c r="AB116" s="96">
        <f t="shared" si="52"/>
        <v>800</v>
      </c>
      <c r="AC116" s="99">
        <v>800</v>
      </c>
      <c r="AD116" s="98"/>
      <c r="AE116" s="102">
        <f t="shared" si="53"/>
        <v>1600</v>
      </c>
      <c r="AF116" s="99">
        <v>800</v>
      </c>
      <c r="AG116" s="98"/>
      <c r="AH116" s="102">
        <f t="shared" si="56"/>
        <v>2400</v>
      </c>
      <c r="AI116" s="99">
        <v>800</v>
      </c>
      <c r="AJ116" s="98"/>
      <c r="AK116" s="102">
        <f t="shared" si="57"/>
        <v>3200</v>
      </c>
      <c r="AL116" s="99">
        <v>800</v>
      </c>
      <c r="AM116" s="98">
        <v>2400</v>
      </c>
      <c r="AN116" s="102">
        <f t="shared" si="58"/>
        <v>1600</v>
      </c>
      <c r="AO116" s="99">
        <v>800</v>
      </c>
      <c r="AP116" s="114">
        <v>1600</v>
      </c>
      <c r="AQ116" s="102">
        <f t="shared" si="59"/>
        <v>800</v>
      </c>
      <c r="AR116" s="99">
        <v>800</v>
      </c>
      <c r="AS116" s="114">
        <v>1600</v>
      </c>
      <c r="AT116" s="102">
        <f t="shared" si="60"/>
        <v>0</v>
      </c>
      <c r="AU116" s="99">
        <v>800</v>
      </c>
      <c r="AV116" s="114"/>
      <c r="AW116" s="102">
        <f t="shared" si="61"/>
        <v>800</v>
      </c>
      <c r="AX116" s="99">
        <v>800</v>
      </c>
      <c r="AY116" s="114"/>
      <c r="AZ116" s="102">
        <f t="shared" si="62"/>
        <v>1600</v>
      </c>
    </row>
    <row r="117" spans="1:52" x14ac:dyDescent="0.25">
      <c r="A117" s="41">
        <f>VLOOKUP(B117,справочник!$B$2:$E$322,4,FALSE)</f>
        <v>106</v>
      </c>
      <c r="B117" t="str">
        <f t="shared" si="49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>INT(($H$325-G117)/30)</f>
        <v>36</v>
      </c>
      <c r="I117" s="1">
        <f t="shared" si="54"/>
        <v>36000</v>
      </c>
      <c r="J117" s="17">
        <v>1000</v>
      </c>
      <c r="K117" s="17"/>
      <c r="L117" s="18">
        <f t="shared" si="55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50"/>
        <v>0</v>
      </c>
      <c r="Z117" s="96">
        <v>12</v>
      </c>
      <c r="AA117" s="96">
        <f t="shared" si="51"/>
        <v>9600</v>
      </c>
      <c r="AB117" s="96">
        <f t="shared" si="52"/>
        <v>44600</v>
      </c>
      <c r="AC117" s="99">
        <v>800</v>
      </c>
      <c r="AD117" s="98"/>
      <c r="AE117" s="102">
        <f t="shared" si="53"/>
        <v>45400</v>
      </c>
      <c r="AF117" s="99">
        <v>800</v>
      </c>
      <c r="AG117" s="98"/>
      <c r="AH117" s="102">
        <f t="shared" si="56"/>
        <v>46200</v>
      </c>
      <c r="AI117" s="99">
        <v>800</v>
      </c>
      <c r="AJ117" s="98">
        <v>5000</v>
      </c>
      <c r="AK117" s="102">
        <f t="shared" si="57"/>
        <v>42000</v>
      </c>
      <c r="AL117" s="99">
        <v>800</v>
      </c>
      <c r="AM117" s="98"/>
      <c r="AN117" s="102">
        <f t="shared" si="58"/>
        <v>42800</v>
      </c>
      <c r="AO117" s="99">
        <v>800</v>
      </c>
      <c r="AP117" s="114"/>
      <c r="AQ117" s="102">
        <f t="shared" si="59"/>
        <v>43600</v>
      </c>
      <c r="AR117" s="99">
        <v>800</v>
      </c>
      <c r="AS117" s="114"/>
      <c r="AT117" s="102">
        <f t="shared" si="60"/>
        <v>44400</v>
      </c>
      <c r="AU117" s="99">
        <v>800</v>
      </c>
      <c r="AV117" s="114"/>
      <c r="AW117" s="102">
        <f t="shared" si="61"/>
        <v>45200</v>
      </c>
      <c r="AX117" s="99">
        <v>800</v>
      </c>
      <c r="AY117" s="114"/>
      <c r="AZ117" s="102">
        <f t="shared" si="62"/>
        <v>46000</v>
      </c>
    </row>
    <row r="118" spans="1:52" x14ac:dyDescent="0.25">
      <c r="A118" s="41">
        <f>VLOOKUP(B118,справочник!$B$2:$E$322,4,FALSE)</f>
        <v>222</v>
      </c>
      <c r="B118" t="str">
        <f t="shared" si="49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>INT(($H$325-G118)/30)</f>
        <v>30</v>
      </c>
      <c r="I118" s="1">
        <f t="shared" si="54"/>
        <v>30000</v>
      </c>
      <c r="J118" s="17">
        <v>25000</v>
      </c>
      <c r="K118" s="17">
        <v>5000</v>
      </c>
      <c r="L118" s="18">
        <f t="shared" si="55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50"/>
        <v>9600</v>
      </c>
      <c r="Z118" s="96">
        <v>12</v>
      </c>
      <c r="AA118" s="96">
        <f t="shared" si="51"/>
        <v>9600</v>
      </c>
      <c r="AB118" s="96">
        <f t="shared" si="52"/>
        <v>0</v>
      </c>
      <c r="AC118" s="99">
        <v>800</v>
      </c>
      <c r="AD118" s="98"/>
      <c r="AE118" s="102">
        <f t="shared" si="53"/>
        <v>800</v>
      </c>
      <c r="AF118" s="99">
        <v>800</v>
      </c>
      <c r="AG118" s="98"/>
      <c r="AH118" s="102">
        <f t="shared" si="56"/>
        <v>1600</v>
      </c>
      <c r="AI118" s="99">
        <v>800</v>
      </c>
      <c r="AJ118" s="98"/>
      <c r="AK118" s="102">
        <f t="shared" si="57"/>
        <v>2400</v>
      </c>
      <c r="AL118" s="99">
        <v>800</v>
      </c>
      <c r="AM118" s="98"/>
      <c r="AN118" s="102">
        <f t="shared" si="58"/>
        <v>3200</v>
      </c>
      <c r="AO118" s="99">
        <v>800</v>
      </c>
      <c r="AP118" s="114"/>
      <c r="AQ118" s="102">
        <f t="shared" si="59"/>
        <v>4000</v>
      </c>
      <c r="AR118" s="99">
        <v>800</v>
      </c>
      <c r="AS118" s="114"/>
      <c r="AT118" s="102">
        <f t="shared" si="60"/>
        <v>4800</v>
      </c>
      <c r="AU118" s="99">
        <v>800</v>
      </c>
      <c r="AV118" s="114"/>
      <c r="AW118" s="102">
        <f t="shared" si="61"/>
        <v>5600</v>
      </c>
      <c r="AX118" s="99">
        <v>800</v>
      </c>
      <c r="AY118" s="114"/>
      <c r="AZ118" s="102">
        <f t="shared" si="62"/>
        <v>6400</v>
      </c>
    </row>
    <row r="119" spans="1:52" x14ac:dyDescent="0.25">
      <c r="A119" s="103">
        <f>VLOOKUP(B119,справочник!$B$2:$E$322,4,FALSE)</f>
        <v>208</v>
      </c>
      <c r="B119" s="80" t="str">
        <f t="shared" si="49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>INT(($H$325-G119)/30)</f>
        <v>43</v>
      </c>
      <c r="I119" s="5">
        <f t="shared" si="54"/>
        <v>43000</v>
      </c>
      <c r="J119" s="20">
        <f>40500</f>
        <v>40500</v>
      </c>
      <c r="K119" s="20"/>
      <c r="L119" s="21">
        <f t="shared" si="55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50"/>
        <v>3600</v>
      </c>
      <c r="Z119" s="104">
        <v>12</v>
      </c>
      <c r="AA119" s="104">
        <f t="shared" si="51"/>
        <v>9600</v>
      </c>
      <c r="AB119" s="104">
        <f t="shared" si="52"/>
        <v>8500</v>
      </c>
      <c r="AC119" s="104">
        <v>800</v>
      </c>
      <c r="AD119" s="105">
        <v>3000</v>
      </c>
      <c r="AE119" s="106">
        <f t="shared" si="53"/>
        <v>6300</v>
      </c>
      <c r="AF119" s="104">
        <v>800</v>
      </c>
      <c r="AG119" s="105"/>
      <c r="AH119" s="106">
        <f t="shared" si="56"/>
        <v>7100</v>
      </c>
      <c r="AI119" s="104">
        <v>800</v>
      </c>
      <c r="AJ119" s="105"/>
      <c r="AK119" s="106">
        <f t="shared" si="57"/>
        <v>7900</v>
      </c>
      <c r="AL119" s="104">
        <v>800</v>
      </c>
      <c r="AM119" s="105"/>
      <c r="AN119" s="106">
        <f t="shared" si="58"/>
        <v>8700</v>
      </c>
      <c r="AO119" s="104">
        <v>800</v>
      </c>
      <c r="AP119" s="105"/>
      <c r="AQ119" s="106">
        <f t="shared" si="59"/>
        <v>9500</v>
      </c>
      <c r="AR119" s="104">
        <v>800</v>
      </c>
      <c r="AS119" s="105"/>
      <c r="AT119" s="106">
        <f t="shared" si="60"/>
        <v>10300</v>
      </c>
      <c r="AU119" s="104">
        <v>800</v>
      </c>
      <c r="AV119" s="105"/>
      <c r="AW119" s="106">
        <f t="shared" si="61"/>
        <v>11100</v>
      </c>
      <c r="AX119" s="104">
        <v>800</v>
      </c>
      <c r="AY119" s="105"/>
      <c r="AZ119" s="106">
        <f t="shared" si="62"/>
        <v>11900</v>
      </c>
    </row>
    <row r="120" spans="1:52" ht="25.5" x14ac:dyDescent="0.25">
      <c r="A120" s="103"/>
      <c r="B120" s="80"/>
      <c r="C120" s="5">
        <v>217</v>
      </c>
      <c r="D120" s="7" t="s">
        <v>753</v>
      </c>
      <c r="E120" s="5"/>
      <c r="F120" s="5"/>
      <c r="G120" s="5"/>
      <c r="H120" s="20"/>
      <c r="I120" s="5">
        <f t="shared" si="54"/>
        <v>0</v>
      </c>
      <c r="J120" s="20"/>
      <c r="K120" s="20"/>
      <c r="L120" s="21">
        <f t="shared" si="55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50"/>
        <v>0</v>
      </c>
      <c r="Z120" s="104"/>
      <c r="AA120" s="104">
        <f t="shared" si="51"/>
        <v>0</v>
      </c>
      <c r="AB120" s="104">
        <f t="shared" si="52"/>
        <v>0</v>
      </c>
      <c r="AC120" s="104"/>
      <c r="AD120" s="105"/>
      <c r="AE120" s="106">
        <f t="shared" si="53"/>
        <v>0</v>
      </c>
      <c r="AF120" s="104"/>
      <c r="AG120" s="105"/>
      <c r="AH120" s="106"/>
      <c r="AI120" s="104"/>
      <c r="AJ120" s="105"/>
      <c r="AK120" s="106">
        <f t="shared" si="57"/>
        <v>0</v>
      </c>
      <c r="AL120" s="104"/>
      <c r="AM120" s="105"/>
      <c r="AN120" s="106"/>
      <c r="AO120" s="104"/>
      <c r="AP120" s="105"/>
      <c r="AQ120" s="106">
        <f t="shared" si="59"/>
        <v>0</v>
      </c>
      <c r="AR120" s="104"/>
      <c r="AS120" s="105"/>
      <c r="AT120" s="106">
        <f t="shared" si="60"/>
        <v>0</v>
      </c>
      <c r="AU120" s="104"/>
      <c r="AV120" s="105"/>
      <c r="AW120" s="106">
        <f t="shared" si="61"/>
        <v>0</v>
      </c>
      <c r="AX120" s="104"/>
      <c r="AY120" s="105"/>
      <c r="AZ120" s="106">
        <f t="shared" si="62"/>
        <v>0</v>
      </c>
    </row>
    <row r="121" spans="1:52" x14ac:dyDescent="0.25">
      <c r="A121" s="41">
        <f>VLOOKUP(B121,справочник!$B$2:$E$322,4,FALSE)</f>
        <v>231</v>
      </c>
      <c r="B121" t="str">
        <f t="shared" si="49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>INT(($H$325-G121)/30)</f>
        <v>33</v>
      </c>
      <c r="I121" s="1">
        <f t="shared" si="54"/>
        <v>33000</v>
      </c>
      <c r="J121" s="17">
        <v>28000</v>
      </c>
      <c r="K121" s="17"/>
      <c r="L121" s="18">
        <f t="shared" si="55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50"/>
        <v>6000</v>
      </c>
      <c r="Z121" s="96">
        <v>12</v>
      </c>
      <c r="AA121" s="96">
        <f t="shared" si="51"/>
        <v>9600</v>
      </c>
      <c r="AB121" s="96">
        <f t="shared" si="52"/>
        <v>8600</v>
      </c>
      <c r="AC121" s="99">
        <v>800</v>
      </c>
      <c r="AD121" s="98"/>
      <c r="AE121" s="102">
        <f t="shared" si="53"/>
        <v>9400</v>
      </c>
      <c r="AF121" s="99">
        <v>800</v>
      </c>
      <c r="AG121" s="98"/>
      <c r="AH121" s="102">
        <f t="shared" si="56"/>
        <v>10200</v>
      </c>
      <c r="AI121" s="99">
        <v>800</v>
      </c>
      <c r="AJ121" s="98"/>
      <c r="AK121" s="102">
        <f t="shared" si="57"/>
        <v>11000</v>
      </c>
      <c r="AL121" s="99">
        <v>800</v>
      </c>
      <c r="AM121" s="98"/>
      <c r="AN121" s="102">
        <f t="shared" si="58"/>
        <v>11800</v>
      </c>
      <c r="AO121" s="99">
        <v>800</v>
      </c>
      <c r="AP121" s="114"/>
      <c r="AQ121" s="102">
        <f t="shared" si="59"/>
        <v>12600</v>
      </c>
      <c r="AR121" s="99">
        <v>800</v>
      </c>
      <c r="AS121" s="114"/>
      <c r="AT121" s="102">
        <f t="shared" si="60"/>
        <v>13400</v>
      </c>
      <c r="AU121" s="99">
        <v>800</v>
      </c>
      <c r="AV121" s="114"/>
      <c r="AW121" s="102">
        <f t="shared" si="61"/>
        <v>14200</v>
      </c>
      <c r="AX121" s="99">
        <v>800</v>
      </c>
      <c r="AY121" s="114"/>
      <c r="AZ121" s="102">
        <f t="shared" si="62"/>
        <v>15000</v>
      </c>
    </row>
    <row r="122" spans="1:52" x14ac:dyDescent="0.25">
      <c r="A122" s="41">
        <f>VLOOKUP(B122,справочник!$B$2:$E$322,4,FALSE)</f>
        <v>76</v>
      </c>
      <c r="B122" t="str">
        <f t="shared" si="49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>INT(($H$325-G122)/30)</f>
        <v>55</v>
      </c>
      <c r="I122" s="1">
        <f t="shared" si="54"/>
        <v>55000</v>
      </c>
      <c r="J122" s="17">
        <v>54000</v>
      </c>
      <c r="K122" s="17">
        <v>3000</v>
      </c>
      <c r="L122" s="18">
        <f t="shared" si="55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50"/>
        <v>9600</v>
      </c>
      <c r="Z122" s="96">
        <v>12</v>
      </c>
      <c r="AA122" s="96">
        <f t="shared" si="51"/>
        <v>9600</v>
      </c>
      <c r="AB122" s="96">
        <f t="shared" si="52"/>
        <v>-2000</v>
      </c>
      <c r="AC122" s="99">
        <v>800</v>
      </c>
      <c r="AD122" s="98"/>
      <c r="AE122" s="102">
        <f t="shared" si="53"/>
        <v>-1200</v>
      </c>
      <c r="AF122" s="99">
        <v>800</v>
      </c>
      <c r="AG122" s="98"/>
      <c r="AH122" s="102">
        <f t="shared" si="56"/>
        <v>-400</v>
      </c>
      <c r="AI122" s="99">
        <v>800</v>
      </c>
      <c r="AJ122" s="98">
        <v>400</v>
      </c>
      <c r="AK122" s="102">
        <f t="shared" si="57"/>
        <v>0</v>
      </c>
      <c r="AL122" s="99">
        <v>800</v>
      </c>
      <c r="AM122" s="98"/>
      <c r="AN122" s="102">
        <f t="shared" si="58"/>
        <v>800</v>
      </c>
      <c r="AO122" s="99">
        <v>800</v>
      </c>
      <c r="AP122" s="114"/>
      <c r="AQ122" s="102">
        <f t="shared" si="59"/>
        <v>1600</v>
      </c>
      <c r="AR122" s="99">
        <v>800</v>
      </c>
      <c r="AS122" s="114">
        <v>2400</v>
      </c>
      <c r="AT122" s="102">
        <f t="shared" si="60"/>
        <v>0</v>
      </c>
      <c r="AU122" s="99">
        <v>800</v>
      </c>
      <c r="AV122" s="114"/>
      <c r="AW122" s="102">
        <f t="shared" si="61"/>
        <v>800</v>
      </c>
      <c r="AX122" s="99">
        <v>800</v>
      </c>
      <c r="AY122" s="114">
        <v>1600</v>
      </c>
      <c r="AZ122" s="102">
        <f t="shared" si="62"/>
        <v>0</v>
      </c>
    </row>
    <row r="123" spans="1:52" x14ac:dyDescent="0.25">
      <c r="A123" s="41">
        <f>VLOOKUP(B123,справочник!$B$2:$E$322,4,FALSE)</f>
        <v>82</v>
      </c>
      <c r="B123" t="str">
        <f t="shared" si="49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>INT(($H$325-G123)/30)</f>
        <v>40</v>
      </c>
      <c r="I123" s="1">
        <f t="shared" si="54"/>
        <v>40000</v>
      </c>
      <c r="J123" s="17">
        <v>35000</v>
      </c>
      <c r="K123" s="17"/>
      <c r="L123" s="18">
        <f t="shared" si="55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50"/>
        <v>8000</v>
      </c>
      <c r="Z123" s="96">
        <v>12</v>
      </c>
      <c r="AA123" s="96">
        <f t="shared" si="51"/>
        <v>9600</v>
      </c>
      <c r="AB123" s="96">
        <f t="shared" si="52"/>
        <v>6600</v>
      </c>
      <c r="AC123" s="99">
        <v>800</v>
      </c>
      <c r="AD123" s="98"/>
      <c r="AE123" s="102">
        <f t="shared" si="53"/>
        <v>7400</v>
      </c>
      <c r="AF123" s="99">
        <v>800</v>
      </c>
      <c r="AG123" s="98"/>
      <c r="AH123" s="102">
        <f t="shared" si="56"/>
        <v>8200</v>
      </c>
      <c r="AI123" s="99">
        <v>800</v>
      </c>
      <c r="AJ123" s="98">
        <v>3200</v>
      </c>
      <c r="AK123" s="102">
        <f t="shared" si="57"/>
        <v>5800</v>
      </c>
      <c r="AL123" s="99">
        <v>800</v>
      </c>
      <c r="AM123" s="98">
        <v>2000</v>
      </c>
      <c r="AN123" s="102">
        <f t="shared" si="58"/>
        <v>4600</v>
      </c>
      <c r="AO123" s="99">
        <v>800</v>
      </c>
      <c r="AP123" s="114"/>
      <c r="AQ123" s="102">
        <f t="shared" si="59"/>
        <v>5400</v>
      </c>
      <c r="AR123" s="99">
        <v>800</v>
      </c>
      <c r="AS123" s="114"/>
      <c r="AT123" s="102">
        <f t="shared" si="60"/>
        <v>6200</v>
      </c>
      <c r="AU123" s="99">
        <v>800</v>
      </c>
      <c r="AV123" s="114"/>
      <c r="AW123" s="102">
        <f t="shared" si="61"/>
        <v>7000</v>
      </c>
      <c r="AX123" s="99">
        <v>800</v>
      </c>
      <c r="AY123" s="114"/>
      <c r="AZ123" s="102">
        <f t="shared" si="62"/>
        <v>7800</v>
      </c>
    </row>
    <row r="124" spans="1:52" x14ac:dyDescent="0.25">
      <c r="A124" s="41">
        <f>VLOOKUP(B124,справочник!$B$2:$E$322,4,FALSE)</f>
        <v>8</v>
      </c>
      <c r="B124" t="str">
        <f t="shared" si="49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>INT(($H$325-G124)/30)</f>
        <v>20</v>
      </c>
      <c r="I124" s="1">
        <f t="shared" si="54"/>
        <v>20000</v>
      </c>
      <c r="J124" s="17">
        <v>18000</v>
      </c>
      <c r="K124" s="17"/>
      <c r="L124" s="18">
        <f t="shared" si="55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50"/>
        <v>11600</v>
      </c>
      <c r="Z124" s="96">
        <v>12</v>
      </c>
      <c r="AA124" s="96">
        <f t="shared" si="51"/>
        <v>9600</v>
      </c>
      <c r="AB124" s="96">
        <f t="shared" si="52"/>
        <v>0</v>
      </c>
      <c r="AC124" s="99">
        <v>800</v>
      </c>
      <c r="AD124" s="98"/>
      <c r="AE124" s="102">
        <f t="shared" si="53"/>
        <v>800</v>
      </c>
      <c r="AF124" s="99">
        <v>800</v>
      </c>
      <c r="AG124" s="98"/>
      <c r="AH124" s="102">
        <f t="shared" si="56"/>
        <v>1600</v>
      </c>
      <c r="AI124" s="99">
        <v>800</v>
      </c>
      <c r="AJ124" s="98">
        <v>4000</v>
      </c>
      <c r="AK124" s="102">
        <f t="shared" si="57"/>
        <v>-1600</v>
      </c>
      <c r="AL124" s="99">
        <v>800</v>
      </c>
      <c r="AM124" s="98"/>
      <c r="AN124" s="102">
        <f t="shared" si="58"/>
        <v>-800</v>
      </c>
      <c r="AO124" s="99">
        <v>800</v>
      </c>
      <c r="AP124" s="114"/>
      <c r="AQ124" s="102">
        <f t="shared" si="59"/>
        <v>0</v>
      </c>
      <c r="AR124" s="99">
        <v>800</v>
      </c>
      <c r="AS124" s="114"/>
      <c r="AT124" s="102">
        <f t="shared" si="60"/>
        <v>800</v>
      </c>
      <c r="AU124" s="99">
        <v>800</v>
      </c>
      <c r="AV124" s="114"/>
      <c r="AW124" s="102">
        <f t="shared" si="61"/>
        <v>1600</v>
      </c>
      <c r="AX124" s="99">
        <v>800</v>
      </c>
      <c r="AY124" s="114"/>
      <c r="AZ124" s="102">
        <f t="shared" si="62"/>
        <v>2400</v>
      </c>
    </row>
    <row r="125" spans="1:52" x14ac:dyDescent="0.25">
      <c r="A125" s="41">
        <f>VLOOKUP(B125,справочник!$B$2:$E$322,4,FALSE)</f>
        <v>149</v>
      </c>
      <c r="B125" t="str">
        <f t="shared" si="49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>INT(($H$325-G125)/30)</f>
        <v>51</v>
      </c>
      <c r="I125" s="1">
        <f t="shared" si="54"/>
        <v>51000</v>
      </c>
      <c r="J125" s="17">
        <f>1000</f>
        <v>1000</v>
      </c>
      <c r="K125" s="17">
        <v>1000</v>
      </c>
      <c r="L125" s="18">
        <f t="shared" si="55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50"/>
        <v>2000</v>
      </c>
      <c r="Z125" s="96">
        <v>12</v>
      </c>
      <c r="AA125" s="96">
        <f t="shared" si="51"/>
        <v>9600</v>
      </c>
      <c r="AB125" s="96">
        <f t="shared" si="52"/>
        <v>56600</v>
      </c>
      <c r="AC125" s="99">
        <v>800</v>
      </c>
      <c r="AD125" s="98">
        <v>3000</v>
      </c>
      <c r="AE125" s="102">
        <f t="shared" si="53"/>
        <v>54400</v>
      </c>
      <c r="AF125" s="99">
        <v>800</v>
      </c>
      <c r="AG125" s="98">
        <v>3000</v>
      </c>
      <c r="AH125" s="102">
        <f t="shared" si="56"/>
        <v>52200</v>
      </c>
      <c r="AI125" s="99">
        <v>800</v>
      </c>
      <c r="AJ125" s="98"/>
      <c r="AK125" s="102">
        <f t="shared" si="57"/>
        <v>53000</v>
      </c>
      <c r="AL125" s="99">
        <v>800</v>
      </c>
      <c r="AM125" s="98">
        <v>3000</v>
      </c>
      <c r="AN125" s="102">
        <f t="shared" si="58"/>
        <v>50800</v>
      </c>
      <c r="AO125" s="99">
        <v>800</v>
      </c>
      <c r="AP125" s="114"/>
      <c r="AQ125" s="102">
        <f t="shared" si="59"/>
        <v>51600</v>
      </c>
      <c r="AR125" s="99">
        <v>800</v>
      </c>
      <c r="AS125" s="114"/>
      <c r="AT125" s="102">
        <f t="shared" si="60"/>
        <v>52400</v>
      </c>
      <c r="AU125" s="99">
        <v>800</v>
      </c>
      <c r="AV125" s="114"/>
      <c r="AW125" s="102">
        <f t="shared" si="61"/>
        <v>53200</v>
      </c>
      <c r="AX125" s="99">
        <v>800</v>
      </c>
      <c r="AY125" s="114">
        <v>800</v>
      </c>
      <c r="AZ125" s="102">
        <f t="shared" si="62"/>
        <v>53200</v>
      </c>
    </row>
    <row r="126" spans="1:52" x14ac:dyDescent="0.25">
      <c r="A126" s="41" t="e">
        <f>VLOOKUP(B126,справочник!$B$2:$E$322,4,FALSE)</f>
        <v>#N/A</v>
      </c>
      <c r="B126" t="str">
        <f t="shared" si="49"/>
        <v>30Емельянова Екатерина</v>
      </c>
      <c r="C126" s="1">
        <v>30</v>
      </c>
      <c r="D126" s="2" t="s">
        <v>752</v>
      </c>
      <c r="E126" s="1" t="s">
        <v>433</v>
      </c>
      <c r="F126" s="16">
        <v>40906</v>
      </c>
      <c r="G126" s="16">
        <v>40909</v>
      </c>
      <c r="H126" s="17">
        <f>INT(($H$325-G126)/30)</f>
        <v>48</v>
      </c>
      <c r="I126" s="1">
        <f t="shared" si="54"/>
        <v>48000</v>
      </c>
      <c r="J126" s="17">
        <f>1000</f>
        <v>1000</v>
      </c>
      <c r="K126" s="17"/>
      <c r="L126" s="18">
        <f t="shared" si="55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50"/>
        <v>0</v>
      </c>
      <c r="Z126" s="96">
        <v>12</v>
      </c>
      <c r="AA126" s="96">
        <f t="shared" si="51"/>
        <v>9600</v>
      </c>
      <c r="AB126" s="96">
        <f t="shared" si="52"/>
        <v>56600</v>
      </c>
      <c r="AC126" s="99">
        <v>800</v>
      </c>
      <c r="AD126" s="98">
        <v>1000</v>
      </c>
      <c r="AE126" s="102">
        <f t="shared" si="53"/>
        <v>56400</v>
      </c>
      <c r="AF126" s="99">
        <v>800</v>
      </c>
      <c r="AG126" s="98">
        <v>3000</v>
      </c>
      <c r="AH126" s="102">
        <f t="shared" si="56"/>
        <v>54200</v>
      </c>
      <c r="AI126" s="99">
        <v>800</v>
      </c>
      <c r="AJ126" s="98">
        <v>2000</v>
      </c>
      <c r="AK126" s="102">
        <f t="shared" si="57"/>
        <v>53000</v>
      </c>
      <c r="AL126" s="99">
        <v>800</v>
      </c>
      <c r="AM126" s="98"/>
      <c r="AN126" s="102">
        <f t="shared" si="58"/>
        <v>53800</v>
      </c>
      <c r="AO126" s="99">
        <v>800</v>
      </c>
      <c r="AP126" s="114">
        <v>5000</v>
      </c>
      <c r="AQ126" s="102">
        <f t="shared" si="59"/>
        <v>49600</v>
      </c>
      <c r="AR126" s="99">
        <v>800</v>
      </c>
      <c r="AS126" s="114"/>
      <c r="AT126" s="102">
        <f t="shared" si="60"/>
        <v>50400</v>
      </c>
      <c r="AU126" s="99">
        <v>800</v>
      </c>
      <c r="AV126" s="114"/>
      <c r="AW126" s="102">
        <f t="shared" si="61"/>
        <v>51200</v>
      </c>
      <c r="AX126" s="99">
        <v>800</v>
      </c>
      <c r="AY126" s="114"/>
      <c r="AZ126" s="102">
        <f t="shared" si="62"/>
        <v>52000</v>
      </c>
    </row>
    <row r="127" spans="1:52" x14ac:dyDescent="0.25">
      <c r="A127" s="41">
        <f>VLOOKUP(B127,справочник!$B$2:$E$322,4,FALSE)</f>
        <v>269</v>
      </c>
      <c r="B127" t="str">
        <f t="shared" si="49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>INT(($H$325-G127)/30)</f>
        <v>36</v>
      </c>
      <c r="I127" s="1">
        <f t="shared" si="54"/>
        <v>36000</v>
      </c>
      <c r="J127" s="17">
        <v>18000</v>
      </c>
      <c r="K127" s="17"/>
      <c r="L127" s="18">
        <f t="shared" si="55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50"/>
        <v>12000</v>
      </c>
      <c r="Z127" s="96">
        <v>12</v>
      </c>
      <c r="AA127" s="96">
        <f t="shared" si="51"/>
        <v>9600</v>
      </c>
      <c r="AB127" s="96">
        <f t="shared" si="52"/>
        <v>15600</v>
      </c>
      <c r="AC127" s="99">
        <v>800</v>
      </c>
      <c r="AD127" s="98"/>
      <c r="AE127" s="102">
        <f t="shared" si="53"/>
        <v>16400</v>
      </c>
      <c r="AF127" s="99">
        <v>800</v>
      </c>
      <c r="AG127" s="98"/>
      <c r="AH127" s="102">
        <f t="shared" si="56"/>
        <v>17200</v>
      </c>
      <c r="AI127" s="99">
        <v>800</v>
      </c>
      <c r="AJ127" s="98"/>
      <c r="AK127" s="102">
        <f t="shared" si="57"/>
        <v>18000</v>
      </c>
      <c r="AL127" s="99">
        <v>800</v>
      </c>
      <c r="AM127" s="98"/>
      <c r="AN127" s="102">
        <f t="shared" si="58"/>
        <v>18800</v>
      </c>
      <c r="AO127" s="99">
        <v>800</v>
      </c>
      <c r="AP127" s="114"/>
      <c r="AQ127" s="102">
        <f t="shared" si="59"/>
        <v>19600</v>
      </c>
      <c r="AR127" s="99">
        <v>800</v>
      </c>
      <c r="AS127" s="114"/>
      <c r="AT127" s="102">
        <f t="shared" si="60"/>
        <v>20400</v>
      </c>
      <c r="AU127" s="99">
        <v>800</v>
      </c>
      <c r="AV127" s="114"/>
      <c r="AW127" s="102">
        <f t="shared" si="61"/>
        <v>21200</v>
      </c>
      <c r="AX127" s="99">
        <v>800</v>
      </c>
      <c r="AY127" s="114"/>
      <c r="AZ127" s="102">
        <f t="shared" si="62"/>
        <v>22000</v>
      </c>
    </row>
    <row r="128" spans="1:52" x14ac:dyDescent="0.25">
      <c r="A128" s="41">
        <f>VLOOKUP(B128,справочник!$B$2:$E$322,4,FALSE)</f>
        <v>271</v>
      </c>
      <c r="B128" t="str">
        <f t="shared" si="49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>INT(($H$325-G128)/30)</f>
        <v>9</v>
      </c>
      <c r="I128" s="1">
        <f t="shared" si="54"/>
        <v>9000</v>
      </c>
      <c r="J128" s="17">
        <v>4000</v>
      </c>
      <c r="K128" s="17">
        <v>5000</v>
      </c>
      <c r="L128" s="18">
        <f t="shared" si="55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50"/>
        <v>8000</v>
      </c>
      <c r="Z128" s="96">
        <v>12</v>
      </c>
      <c r="AA128" s="96">
        <f t="shared" si="51"/>
        <v>9600</v>
      </c>
      <c r="AB128" s="96">
        <f t="shared" si="52"/>
        <v>1600</v>
      </c>
      <c r="AC128" s="99">
        <v>800</v>
      </c>
      <c r="AD128" s="98"/>
      <c r="AE128" s="102">
        <f t="shared" si="53"/>
        <v>2400</v>
      </c>
      <c r="AF128" s="99">
        <v>800</v>
      </c>
      <c r="AG128" s="98"/>
      <c r="AH128" s="102">
        <f t="shared" si="56"/>
        <v>3200</v>
      </c>
      <c r="AI128" s="99">
        <v>800</v>
      </c>
      <c r="AJ128" s="98"/>
      <c r="AK128" s="102">
        <f t="shared" si="57"/>
        <v>4000</v>
      </c>
      <c r="AL128" s="99">
        <v>800</v>
      </c>
      <c r="AM128" s="98"/>
      <c r="AN128" s="102">
        <f t="shared" si="58"/>
        <v>4800</v>
      </c>
      <c r="AO128" s="99">
        <v>800</v>
      </c>
      <c r="AP128" s="114"/>
      <c r="AQ128" s="102">
        <f t="shared" si="59"/>
        <v>5600</v>
      </c>
      <c r="AR128" s="99">
        <v>800</v>
      </c>
      <c r="AS128" s="114"/>
      <c r="AT128" s="102">
        <f t="shared" si="60"/>
        <v>6400</v>
      </c>
      <c r="AU128" s="99">
        <v>800</v>
      </c>
      <c r="AV128" s="114"/>
      <c r="AW128" s="102">
        <f t="shared" si="61"/>
        <v>7200</v>
      </c>
      <c r="AX128" s="99">
        <v>800</v>
      </c>
      <c r="AY128" s="114"/>
      <c r="AZ128" s="102">
        <f t="shared" si="62"/>
        <v>8000</v>
      </c>
    </row>
    <row r="129" spans="1:52" x14ac:dyDescent="0.25">
      <c r="A129" s="41">
        <f>VLOOKUP(B129,справочник!$B$2:$E$322,4,FALSE)</f>
        <v>265</v>
      </c>
      <c r="B129" t="str">
        <f t="shared" si="49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>INT(($H$325-G129)/30)</f>
        <v>52</v>
      </c>
      <c r="I129" s="1">
        <f t="shared" si="54"/>
        <v>52000</v>
      </c>
      <c r="J129" s="17">
        <f>2000+27000</f>
        <v>29000</v>
      </c>
      <c r="K129" s="17"/>
      <c r="L129" s="18">
        <f t="shared" si="55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50"/>
        <v>12000</v>
      </c>
      <c r="Z129" s="96">
        <v>12</v>
      </c>
      <c r="AA129" s="96">
        <f t="shared" si="51"/>
        <v>9600</v>
      </c>
      <c r="AB129" s="96">
        <f t="shared" si="52"/>
        <v>20600</v>
      </c>
      <c r="AC129" s="99">
        <v>800</v>
      </c>
      <c r="AD129" s="98"/>
      <c r="AE129" s="102">
        <f t="shared" si="53"/>
        <v>21400</v>
      </c>
      <c r="AF129" s="99">
        <v>800</v>
      </c>
      <c r="AG129" s="98"/>
      <c r="AH129" s="102">
        <f t="shared" si="56"/>
        <v>22200</v>
      </c>
      <c r="AI129" s="99">
        <v>800</v>
      </c>
      <c r="AJ129" s="98"/>
      <c r="AK129" s="102">
        <f t="shared" si="57"/>
        <v>23000</v>
      </c>
      <c r="AL129" s="99">
        <v>800</v>
      </c>
      <c r="AM129" s="98"/>
      <c r="AN129" s="102">
        <f t="shared" si="58"/>
        <v>23800</v>
      </c>
      <c r="AO129" s="99">
        <v>800</v>
      </c>
      <c r="AP129" s="114"/>
      <c r="AQ129" s="102">
        <f t="shared" si="59"/>
        <v>24600</v>
      </c>
      <c r="AR129" s="99">
        <v>800</v>
      </c>
      <c r="AS129" s="114">
        <v>15000</v>
      </c>
      <c r="AT129" s="102">
        <f t="shared" si="60"/>
        <v>10400</v>
      </c>
      <c r="AU129" s="99">
        <v>800</v>
      </c>
      <c r="AV129" s="114"/>
      <c r="AW129" s="102">
        <f t="shared" si="61"/>
        <v>11200</v>
      </c>
      <c r="AX129" s="99">
        <v>800</v>
      </c>
      <c r="AY129" s="114">
        <v>3000</v>
      </c>
      <c r="AZ129" s="102">
        <f t="shared" si="62"/>
        <v>9000</v>
      </c>
    </row>
    <row r="130" spans="1:52" ht="25.5" x14ac:dyDescent="0.25">
      <c r="A130" s="41">
        <f>VLOOKUP(B130,справочник!$B$2:$E$322,4,FALSE)</f>
        <v>173</v>
      </c>
      <c r="B130" t="str">
        <f t="shared" si="49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>INT(($H$325-G130)/30)</f>
        <v>52</v>
      </c>
      <c r="I130" s="1">
        <f t="shared" si="54"/>
        <v>52000</v>
      </c>
      <c r="J130" s="17">
        <v>1000</v>
      </c>
      <c r="K130" s="17"/>
      <c r="L130" s="18">
        <f t="shared" si="55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50"/>
        <v>0</v>
      </c>
      <c r="Z130" s="96">
        <v>12</v>
      </c>
      <c r="AA130" s="96">
        <f t="shared" si="51"/>
        <v>9600</v>
      </c>
      <c r="AB130" s="96">
        <f t="shared" si="52"/>
        <v>60600</v>
      </c>
      <c r="AC130" s="99">
        <v>800</v>
      </c>
      <c r="AD130" s="98"/>
      <c r="AE130" s="102">
        <f t="shared" si="53"/>
        <v>61400</v>
      </c>
      <c r="AF130" s="99">
        <v>800</v>
      </c>
      <c r="AG130" s="98"/>
      <c r="AH130" s="102">
        <f t="shared" si="56"/>
        <v>62200</v>
      </c>
      <c r="AI130" s="99">
        <v>800</v>
      </c>
      <c r="AJ130" s="98"/>
      <c r="AK130" s="102">
        <f t="shared" si="57"/>
        <v>63000</v>
      </c>
      <c r="AL130" s="99">
        <v>800</v>
      </c>
      <c r="AM130" s="98"/>
      <c r="AN130" s="102">
        <f t="shared" si="58"/>
        <v>63800</v>
      </c>
      <c r="AO130" s="99">
        <v>800</v>
      </c>
      <c r="AP130" s="114"/>
      <c r="AQ130" s="102">
        <f t="shared" si="59"/>
        <v>64600</v>
      </c>
      <c r="AR130" s="99">
        <v>800</v>
      </c>
      <c r="AS130" s="114"/>
      <c r="AT130" s="102">
        <f t="shared" si="60"/>
        <v>65400</v>
      </c>
      <c r="AU130" s="99">
        <v>800</v>
      </c>
      <c r="AV130" s="114"/>
      <c r="AW130" s="102">
        <f t="shared" si="61"/>
        <v>66200</v>
      </c>
      <c r="AX130" s="99">
        <v>800</v>
      </c>
      <c r="AY130" s="114"/>
      <c r="AZ130" s="102">
        <f t="shared" si="62"/>
        <v>67000</v>
      </c>
    </row>
    <row r="131" spans="1:52" x14ac:dyDescent="0.25">
      <c r="A131" s="41">
        <f>VLOOKUP(B131,справочник!$B$2:$E$322,4,FALSE)</f>
        <v>305</v>
      </c>
      <c r="B131" t="str">
        <f t="shared" si="49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>INT(($H$325-G131)/30)</f>
        <v>14</v>
      </c>
      <c r="I131" s="1">
        <f t="shared" si="54"/>
        <v>14000</v>
      </c>
      <c r="J131" s="17">
        <v>1000</v>
      </c>
      <c r="K131" s="17"/>
      <c r="L131" s="18">
        <f t="shared" si="55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50"/>
        <v>0</v>
      </c>
      <c r="Z131" s="96">
        <v>12</v>
      </c>
      <c r="AA131" s="96">
        <f t="shared" si="51"/>
        <v>9600</v>
      </c>
      <c r="AB131" s="96">
        <f t="shared" si="52"/>
        <v>22600</v>
      </c>
      <c r="AC131" s="99">
        <v>800</v>
      </c>
      <c r="AD131" s="98"/>
      <c r="AE131" s="102">
        <f t="shared" si="53"/>
        <v>23400</v>
      </c>
      <c r="AF131" s="99">
        <v>800</v>
      </c>
      <c r="AG131" s="98"/>
      <c r="AH131" s="102">
        <f t="shared" si="56"/>
        <v>24200</v>
      </c>
      <c r="AI131" s="99">
        <v>800</v>
      </c>
      <c r="AJ131" s="98"/>
      <c r="AK131" s="102">
        <f t="shared" si="57"/>
        <v>25000</v>
      </c>
      <c r="AL131" s="99">
        <v>800</v>
      </c>
      <c r="AM131" s="98"/>
      <c r="AN131" s="102">
        <f t="shared" si="58"/>
        <v>25800</v>
      </c>
      <c r="AO131" s="99">
        <v>800</v>
      </c>
      <c r="AP131" s="114"/>
      <c r="AQ131" s="102">
        <f t="shared" si="59"/>
        <v>26600</v>
      </c>
      <c r="AR131" s="99">
        <v>800</v>
      </c>
      <c r="AS131" s="114"/>
      <c r="AT131" s="102">
        <f t="shared" si="60"/>
        <v>27400</v>
      </c>
      <c r="AU131" s="99">
        <v>800</v>
      </c>
      <c r="AV131" s="114"/>
      <c r="AW131" s="102">
        <f t="shared" si="61"/>
        <v>28200</v>
      </c>
      <c r="AX131" s="99">
        <v>800</v>
      </c>
      <c r="AY131" s="114"/>
      <c r="AZ131" s="102">
        <f t="shared" si="62"/>
        <v>29000</v>
      </c>
    </row>
    <row r="132" spans="1:52" s="80" customFormat="1" x14ac:dyDescent="0.25">
      <c r="A132" s="103">
        <f>VLOOKUP(B132,справочник!$B$2:$E$322,4,FALSE)</f>
        <v>69</v>
      </c>
      <c r="B132" s="80" t="str">
        <f t="shared" si="49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>INT(($H$325-G132)/30)</f>
        <v>52</v>
      </c>
      <c r="I132" s="5">
        <f t="shared" si="54"/>
        <v>52000</v>
      </c>
      <c r="J132" s="20">
        <f>3000+10000</f>
        <v>13000</v>
      </c>
      <c r="K132" s="20"/>
      <c r="L132" s="21">
        <f t="shared" si="55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50"/>
        <v>0</v>
      </c>
      <c r="Z132" s="104">
        <v>12</v>
      </c>
      <c r="AA132" s="104">
        <f t="shared" si="51"/>
        <v>9600</v>
      </c>
      <c r="AB132" s="104">
        <f t="shared" si="52"/>
        <v>48600</v>
      </c>
      <c r="AC132" s="104">
        <v>800</v>
      </c>
      <c r="AD132" s="105"/>
      <c r="AE132" s="130">
        <f>SUM(AB132:AB133)+SUM(AC132:AC133)-SUM(AD132:AD133)</f>
        <v>49400</v>
      </c>
      <c r="AF132" s="104">
        <v>800</v>
      </c>
      <c r="AG132" s="105"/>
      <c r="AH132" s="130">
        <f>SUM(AE132:AE133)+SUM(AF132:AF133)-SUM(AG132:AG133)</f>
        <v>50200</v>
      </c>
      <c r="AI132" s="104">
        <v>800</v>
      </c>
      <c r="AJ132" s="105"/>
      <c r="AK132" s="130">
        <f>SUM(AH132:AH133)+SUM(AI132:AI133)-SUM(AJ132:AJ133)</f>
        <v>51000</v>
      </c>
      <c r="AL132" s="104">
        <v>800</v>
      </c>
      <c r="AM132" s="105"/>
      <c r="AN132" s="130">
        <f>SUM(AK132:AK133)+SUM(AL132:AL133)-SUM(AM132:AM133)</f>
        <v>51800</v>
      </c>
      <c r="AO132" s="104">
        <v>800</v>
      </c>
      <c r="AP132" s="105"/>
      <c r="AQ132" s="130">
        <f>SUM(AN132:AN133)+SUM(AO132:AO133)-SUM(AP132:AP133)</f>
        <v>52600</v>
      </c>
      <c r="AR132" s="104">
        <v>800</v>
      </c>
      <c r="AS132" s="105"/>
      <c r="AT132" s="130">
        <f>SUM(AQ132:AQ133)+SUM(AR132:AR133)-SUM(AS132:AS133)</f>
        <v>53400</v>
      </c>
      <c r="AU132" s="104">
        <v>800</v>
      </c>
      <c r="AV132" s="105"/>
      <c r="AW132" s="140">
        <f>SUM(AT132:AT133)+SUM(AU132:AU133)-SUM(AV132:AV133)</f>
        <v>54200</v>
      </c>
      <c r="AX132" s="104">
        <v>800</v>
      </c>
      <c r="AY132" s="105"/>
      <c r="AZ132" s="140">
        <f>SUM(AW132:AW133)+SUM(AX132:AX133)-SUM(AY132:AY133)</f>
        <v>55000</v>
      </c>
    </row>
    <row r="133" spans="1:52" s="80" customFormat="1" x14ac:dyDescent="0.25">
      <c r="A133" s="103">
        <f>VLOOKUP(B133,справочник!$B$2:$E$322,4,FALSE)</f>
        <v>69</v>
      </c>
      <c r="B133" s="80" t="str">
        <f t="shared" si="49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54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50"/>
        <v>0</v>
      </c>
      <c r="Z133" s="104"/>
      <c r="AA133" s="104">
        <f t="shared" si="51"/>
        <v>0</v>
      </c>
      <c r="AB133" s="104">
        <f t="shared" si="52"/>
        <v>0</v>
      </c>
      <c r="AC133" s="104">
        <v>0</v>
      </c>
      <c r="AD133" s="105"/>
      <c r="AE133" s="132"/>
      <c r="AF133" s="104">
        <v>0</v>
      </c>
      <c r="AG133" s="105"/>
      <c r="AH133" s="132"/>
      <c r="AI133" s="104">
        <v>0</v>
      </c>
      <c r="AJ133" s="105"/>
      <c r="AK133" s="132"/>
      <c r="AL133" s="104">
        <v>0</v>
      </c>
      <c r="AM133" s="105"/>
      <c r="AN133" s="132"/>
      <c r="AO133" s="104">
        <v>0</v>
      </c>
      <c r="AP133" s="105"/>
      <c r="AQ133" s="132"/>
      <c r="AR133" s="104">
        <v>0</v>
      </c>
      <c r="AS133" s="105"/>
      <c r="AT133" s="132"/>
      <c r="AU133" s="104">
        <v>0</v>
      </c>
      <c r="AV133" s="105"/>
      <c r="AW133" s="141"/>
      <c r="AX133" s="104">
        <v>0</v>
      </c>
      <c r="AY133" s="105"/>
      <c r="AZ133" s="141"/>
    </row>
    <row r="134" spans="1:52" x14ac:dyDescent="0.25">
      <c r="A134" s="41">
        <f>VLOOKUP(B134,справочник!$B$2:$E$322,4,FALSE)</f>
        <v>1</v>
      </c>
      <c r="B134" t="str">
        <f t="shared" ref="B134:B197" si="63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>INT(($H$325-G134)/30)</f>
        <v>27</v>
      </c>
      <c r="I134" s="1">
        <f t="shared" si="54"/>
        <v>27000</v>
      </c>
      <c r="J134" s="17">
        <v>24000</v>
      </c>
      <c r="K134" s="17">
        <v>5600</v>
      </c>
      <c r="L134" s="18">
        <f t="shared" ref="L134:L186" si="64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65">SUM(M134:X134)</f>
        <v>9800</v>
      </c>
      <c r="Z134" s="96">
        <v>12</v>
      </c>
      <c r="AA134" s="96">
        <f t="shared" ref="AA134:AA197" si="66">Z134*800</f>
        <v>9600</v>
      </c>
      <c r="AB134" s="96">
        <f t="shared" ref="AB134:AB197" si="67">L134+AA134-Y134</f>
        <v>-2800</v>
      </c>
      <c r="AC134" s="99">
        <v>800</v>
      </c>
      <c r="AD134" s="98"/>
      <c r="AE134" s="102">
        <f t="shared" ref="AE134:AE197" si="68">AB134+AC134-AD134</f>
        <v>-2000</v>
      </c>
      <c r="AF134" s="99">
        <v>800</v>
      </c>
      <c r="AG134" s="98"/>
      <c r="AH134" s="102">
        <f t="shared" ref="AH134:AH152" si="69">AE134+AF134-AG134</f>
        <v>-1200</v>
      </c>
      <c r="AI134" s="99">
        <v>800</v>
      </c>
      <c r="AJ134" s="98"/>
      <c r="AK134" s="102">
        <f t="shared" ref="AK134:AK138" si="70">AH134+AI134-AJ134</f>
        <v>-400</v>
      </c>
      <c r="AL134" s="99">
        <v>800</v>
      </c>
      <c r="AM134" s="98"/>
      <c r="AN134" s="102">
        <f t="shared" ref="AN134:AN138" si="71">AK134+AL134-AM134</f>
        <v>400</v>
      </c>
      <c r="AO134" s="99">
        <v>800</v>
      </c>
      <c r="AP134" s="114"/>
      <c r="AQ134" s="102">
        <f t="shared" ref="AQ134:AQ138" si="72">AN134+AO134-AP134</f>
        <v>1200</v>
      </c>
      <c r="AR134" s="99">
        <v>800</v>
      </c>
      <c r="AS134" s="114"/>
      <c r="AT134" s="102">
        <f t="shared" ref="AT134:AT138" si="73">AQ134+AR134-AS134</f>
        <v>2000</v>
      </c>
      <c r="AU134" s="99">
        <v>800</v>
      </c>
      <c r="AV134" s="114"/>
      <c r="AW134" s="102">
        <f t="shared" ref="AW134:AW136" si="74">AT134+AU134-AV134</f>
        <v>2800</v>
      </c>
      <c r="AX134" s="99">
        <v>800</v>
      </c>
      <c r="AY134" s="114"/>
      <c r="AZ134" s="102">
        <f t="shared" ref="AZ134:AZ136" si="75">AW134+AX134-AY134</f>
        <v>3600</v>
      </c>
    </row>
    <row r="135" spans="1:52" x14ac:dyDescent="0.25">
      <c r="A135" s="41">
        <f>VLOOKUP(B135,справочник!$B$2:$E$322,4,FALSE)</f>
        <v>302</v>
      </c>
      <c r="B135" t="str">
        <f t="shared" si="63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>INT(($H$325-G135)/30)</f>
        <v>45</v>
      </c>
      <c r="I135" s="1">
        <f t="shared" si="54"/>
        <v>45000</v>
      </c>
      <c r="J135" s="17">
        <v>32000</v>
      </c>
      <c r="K135" s="17"/>
      <c r="L135" s="18">
        <f t="shared" si="64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65"/>
        <v>0</v>
      </c>
      <c r="Z135" s="96">
        <v>12</v>
      </c>
      <c r="AA135" s="96">
        <f t="shared" si="66"/>
        <v>9600</v>
      </c>
      <c r="AB135" s="96">
        <f t="shared" si="67"/>
        <v>22600</v>
      </c>
      <c r="AC135" s="99">
        <v>800</v>
      </c>
      <c r="AD135" s="98"/>
      <c r="AE135" s="102">
        <f t="shared" si="68"/>
        <v>23400</v>
      </c>
      <c r="AF135" s="99">
        <v>800</v>
      </c>
      <c r="AG135" s="98"/>
      <c r="AH135" s="102">
        <f t="shared" si="69"/>
        <v>24200</v>
      </c>
      <c r="AI135" s="99">
        <v>800</v>
      </c>
      <c r="AJ135" s="98"/>
      <c r="AK135" s="102">
        <f t="shared" si="70"/>
        <v>25000</v>
      </c>
      <c r="AL135" s="99">
        <v>800</v>
      </c>
      <c r="AM135" s="98"/>
      <c r="AN135" s="102">
        <f t="shared" si="71"/>
        <v>25800</v>
      </c>
      <c r="AO135" s="99">
        <v>800</v>
      </c>
      <c r="AP135" s="114"/>
      <c r="AQ135" s="102">
        <f t="shared" si="72"/>
        <v>26600</v>
      </c>
      <c r="AR135" s="99">
        <v>800</v>
      </c>
      <c r="AS135" s="114"/>
      <c r="AT135" s="102">
        <f t="shared" si="73"/>
        <v>27400</v>
      </c>
      <c r="AU135" s="99">
        <v>800</v>
      </c>
      <c r="AV135" s="114"/>
      <c r="AW135" s="102">
        <f t="shared" si="74"/>
        <v>28200</v>
      </c>
      <c r="AX135" s="99">
        <v>800</v>
      </c>
      <c r="AY135" s="114"/>
      <c r="AZ135" s="102">
        <f t="shared" si="75"/>
        <v>29000</v>
      </c>
    </row>
    <row r="136" spans="1:52" x14ac:dyDescent="0.25">
      <c r="A136" s="41">
        <f>VLOOKUP(B136,справочник!$B$2:$E$322,4,FALSE)</f>
        <v>123</v>
      </c>
      <c r="B136" t="str">
        <f t="shared" si="63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>INT(($H$325-G136)/30)</f>
        <v>47</v>
      </c>
      <c r="I136" s="1">
        <f t="shared" si="54"/>
        <v>47000</v>
      </c>
      <c r="J136" s="17">
        <v>34000</v>
      </c>
      <c r="K136" s="17"/>
      <c r="L136" s="18">
        <f t="shared" si="64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65"/>
        <v>20000</v>
      </c>
      <c r="Z136" s="96">
        <v>12</v>
      </c>
      <c r="AA136" s="96">
        <f t="shared" si="66"/>
        <v>9600</v>
      </c>
      <c r="AB136" s="96">
        <f t="shared" si="67"/>
        <v>2600</v>
      </c>
      <c r="AC136" s="99">
        <v>800</v>
      </c>
      <c r="AD136" s="110">
        <v>5000</v>
      </c>
      <c r="AE136" s="102">
        <f t="shared" si="68"/>
        <v>-1600</v>
      </c>
      <c r="AF136" s="99">
        <v>800</v>
      </c>
      <c r="AG136" s="110"/>
      <c r="AH136" s="102">
        <f t="shared" si="69"/>
        <v>-800</v>
      </c>
      <c r="AI136" s="99">
        <v>800</v>
      </c>
      <c r="AJ136" s="110"/>
      <c r="AK136" s="102">
        <f t="shared" si="70"/>
        <v>0</v>
      </c>
      <c r="AL136" s="99">
        <v>800</v>
      </c>
      <c r="AM136" s="110"/>
      <c r="AN136" s="102">
        <f t="shared" si="71"/>
        <v>800</v>
      </c>
      <c r="AO136" s="99">
        <v>800</v>
      </c>
      <c r="AP136" s="116"/>
      <c r="AQ136" s="102">
        <f t="shared" si="72"/>
        <v>1600</v>
      </c>
      <c r="AR136" s="99">
        <v>800</v>
      </c>
      <c r="AS136" s="116"/>
      <c r="AT136" s="102">
        <f t="shared" si="73"/>
        <v>2400</v>
      </c>
      <c r="AU136" s="99">
        <v>800</v>
      </c>
      <c r="AV136" s="116"/>
      <c r="AW136" s="102">
        <f t="shared" si="74"/>
        <v>3200</v>
      </c>
      <c r="AX136" s="99">
        <v>800</v>
      </c>
      <c r="AY136" s="116"/>
      <c r="AZ136" s="102">
        <f t="shared" si="75"/>
        <v>4000</v>
      </c>
    </row>
    <row r="137" spans="1:52" ht="25.5" x14ac:dyDescent="0.25">
      <c r="A137" s="41">
        <f>VLOOKUP(B137,справочник!$B$2:$E$322,4,FALSE)</f>
        <v>163</v>
      </c>
      <c r="B137" t="str">
        <f t="shared" si="63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>INT(($H$325-G137)/30)</f>
        <v>18</v>
      </c>
      <c r="I137" s="1">
        <f t="shared" si="54"/>
        <v>18000</v>
      </c>
      <c r="J137" s="17">
        <f>5000+4000</f>
        <v>9000</v>
      </c>
      <c r="K137" s="17"/>
      <c r="L137" s="18">
        <f t="shared" si="64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65"/>
        <v>6100</v>
      </c>
      <c r="Z137" s="96">
        <v>12</v>
      </c>
      <c r="AA137" s="96">
        <f t="shared" si="66"/>
        <v>9600</v>
      </c>
      <c r="AB137" s="96">
        <f t="shared" si="67"/>
        <v>12500</v>
      </c>
      <c r="AC137" s="99">
        <v>800</v>
      </c>
      <c r="AD137" s="110">
        <v>4000</v>
      </c>
      <c r="AE137" s="102">
        <f t="shared" si="68"/>
        <v>9300</v>
      </c>
      <c r="AF137" s="99">
        <v>800</v>
      </c>
      <c r="AG137" s="110"/>
      <c r="AH137" s="102">
        <f t="shared" si="69"/>
        <v>10100</v>
      </c>
      <c r="AI137" s="99">
        <v>800</v>
      </c>
      <c r="AJ137" s="110"/>
      <c r="AK137" s="102">
        <f t="shared" si="70"/>
        <v>10900</v>
      </c>
      <c r="AL137" s="99">
        <v>800</v>
      </c>
      <c r="AM137" s="110"/>
      <c r="AN137" s="102">
        <f t="shared" si="71"/>
        <v>11700</v>
      </c>
      <c r="AO137" s="99">
        <v>800</v>
      </c>
      <c r="AP137" s="116"/>
      <c r="AQ137" s="102">
        <f t="shared" si="72"/>
        <v>12500</v>
      </c>
      <c r="AR137" s="99">
        <v>800</v>
      </c>
      <c r="AS137" s="116">
        <f>2500+4800</f>
        <v>7300</v>
      </c>
      <c r="AT137" s="102">
        <f>AQ137+AR137-AS137</f>
        <v>6000</v>
      </c>
      <c r="AU137" s="99">
        <v>800</v>
      </c>
      <c r="AV137" s="116"/>
      <c r="AW137" s="102">
        <f>AT137+AU137-AV137</f>
        <v>6800</v>
      </c>
      <c r="AX137" s="99">
        <v>800</v>
      </c>
      <c r="AY137" s="116"/>
      <c r="AZ137" s="102">
        <f>AW137+AX137-AY137</f>
        <v>7600</v>
      </c>
    </row>
    <row r="138" spans="1:52" x14ac:dyDescent="0.25">
      <c r="A138" s="41">
        <f>VLOOKUP(B138,справочник!$B$2:$E$322,4,FALSE)</f>
        <v>110</v>
      </c>
      <c r="B138" t="str">
        <f t="shared" si="63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>INT(($H$325-G138)/30)</f>
        <v>42</v>
      </c>
      <c r="I138" s="1">
        <f t="shared" si="54"/>
        <v>42000</v>
      </c>
      <c r="J138" s="17">
        <v>23000</v>
      </c>
      <c r="K138" s="17"/>
      <c r="L138" s="18">
        <f t="shared" si="64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65"/>
        <v>16600</v>
      </c>
      <c r="Z138" s="96">
        <v>12</v>
      </c>
      <c r="AA138" s="96">
        <f t="shared" si="66"/>
        <v>9600</v>
      </c>
      <c r="AB138" s="96">
        <f t="shared" si="67"/>
        <v>12000</v>
      </c>
      <c r="AC138" s="99">
        <v>800</v>
      </c>
      <c r="AD138" s="110">
        <v>1800</v>
      </c>
      <c r="AE138" s="102">
        <f t="shared" si="68"/>
        <v>11000</v>
      </c>
      <c r="AF138" s="99">
        <v>800</v>
      </c>
      <c r="AG138" s="110"/>
      <c r="AH138" s="102">
        <f t="shared" si="69"/>
        <v>11800</v>
      </c>
      <c r="AI138" s="99">
        <v>800</v>
      </c>
      <c r="AJ138" s="110"/>
      <c r="AK138" s="102">
        <f t="shared" si="70"/>
        <v>12600</v>
      </c>
      <c r="AL138" s="99">
        <v>800</v>
      </c>
      <c r="AM138" s="110">
        <f>1000+2400</f>
        <v>3400</v>
      </c>
      <c r="AN138" s="102">
        <f t="shared" si="71"/>
        <v>10000</v>
      </c>
      <c r="AO138" s="99">
        <v>800</v>
      </c>
      <c r="AP138" s="116"/>
      <c r="AQ138" s="102">
        <f t="shared" si="72"/>
        <v>10800</v>
      </c>
      <c r="AR138" s="99">
        <v>800</v>
      </c>
      <c r="AS138" s="116"/>
      <c r="AT138" s="102">
        <f t="shared" si="73"/>
        <v>11600</v>
      </c>
      <c r="AU138" s="99">
        <v>800</v>
      </c>
      <c r="AV138" s="116"/>
      <c r="AW138" s="102">
        <f t="shared" ref="AW138" si="76">AT138+AU138-AV138</f>
        <v>12400</v>
      </c>
      <c r="AX138" s="99">
        <v>800</v>
      </c>
      <c r="AY138" s="116"/>
      <c r="AZ138" s="102">
        <f t="shared" ref="AZ138" si="77">AW138+AX138-AY138</f>
        <v>13200</v>
      </c>
    </row>
    <row r="139" spans="1:52" ht="25.5" x14ac:dyDescent="0.25">
      <c r="A139" s="41">
        <f>VLOOKUP(B139,справочник!$B$2:$E$322,4,FALSE)</f>
        <v>112</v>
      </c>
      <c r="B139" t="str">
        <f t="shared" si="63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>INT(($H$325-G139)/30)</f>
        <v>42</v>
      </c>
      <c r="I139" s="1">
        <f t="shared" si="54"/>
        <v>42000</v>
      </c>
      <c r="J139" s="17">
        <f>25000</f>
        <v>25000</v>
      </c>
      <c r="K139" s="17"/>
      <c r="L139" s="18">
        <f t="shared" si="64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65"/>
        <v>14400</v>
      </c>
      <c r="Z139" s="96">
        <v>12</v>
      </c>
      <c r="AA139" s="96">
        <f t="shared" si="66"/>
        <v>9600</v>
      </c>
      <c r="AB139" s="96">
        <f t="shared" si="67"/>
        <v>12200</v>
      </c>
      <c r="AC139" s="99">
        <v>800</v>
      </c>
      <c r="AD139" s="110"/>
      <c r="AE139" s="102">
        <f t="shared" si="68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6"/>
      <c r="AQ139" s="102">
        <f>AN139+AO139-AP139</f>
        <v>16200</v>
      </c>
      <c r="AR139" s="99">
        <v>800</v>
      </c>
      <c r="AS139" s="116"/>
      <c r="AT139" s="102">
        <f>AQ139+AR139-AS139</f>
        <v>17000</v>
      </c>
      <c r="AU139" s="99">
        <v>800</v>
      </c>
      <c r="AV139" s="116"/>
      <c r="AW139" s="102">
        <f>AT139+AU139-AV139</f>
        <v>17800</v>
      </c>
      <c r="AX139" s="99">
        <v>800</v>
      </c>
      <c r="AY139" s="116">
        <v>4800</v>
      </c>
      <c r="AZ139" s="102">
        <f>AW139+AX139-AY139</f>
        <v>13800</v>
      </c>
    </row>
    <row r="140" spans="1:52" x14ac:dyDescent="0.25">
      <c r="A140" s="41">
        <f>VLOOKUP(B140,справочник!$B$2:$E$322,4,FALSE)</f>
        <v>190</v>
      </c>
      <c r="B140" t="str">
        <f t="shared" si="63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>INT(($H$325-G140)/30)</f>
        <v>31</v>
      </c>
      <c r="I140" s="1">
        <f t="shared" ref="I140:I186" si="78">H140*1000</f>
        <v>31000</v>
      </c>
      <c r="J140" s="17">
        <v>15000</v>
      </c>
      <c r="K140" s="17"/>
      <c r="L140" s="18">
        <f t="shared" si="64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65"/>
        <v>800</v>
      </c>
      <c r="Z140" s="96">
        <v>12</v>
      </c>
      <c r="AA140" s="96">
        <f t="shared" si="66"/>
        <v>9600</v>
      </c>
      <c r="AB140" s="96">
        <f t="shared" si="67"/>
        <v>24800</v>
      </c>
      <c r="AC140" s="99">
        <v>800</v>
      </c>
      <c r="AD140" s="110"/>
      <c r="AE140" s="102">
        <f t="shared" si="68"/>
        <v>25600</v>
      </c>
      <c r="AF140" s="99">
        <v>800</v>
      </c>
      <c r="AG140" s="110"/>
      <c r="AH140" s="102">
        <f t="shared" si="69"/>
        <v>26400</v>
      </c>
      <c r="AI140" s="99">
        <v>800</v>
      </c>
      <c r="AJ140" s="110"/>
      <c r="AK140" s="102">
        <f t="shared" ref="AK140:AK152" si="79">AH140+AI140-AJ140</f>
        <v>27200</v>
      </c>
      <c r="AL140" s="99">
        <v>800</v>
      </c>
      <c r="AM140" s="110"/>
      <c r="AN140" s="102">
        <f t="shared" ref="AN140:AN152" si="80">AK140+AL140-AM140</f>
        <v>28000</v>
      </c>
      <c r="AO140" s="99">
        <v>800</v>
      </c>
      <c r="AP140" s="116"/>
      <c r="AQ140" s="102">
        <f t="shared" ref="AQ140:AQ152" si="81">AN140+AO140-AP140</f>
        <v>28800</v>
      </c>
      <c r="AR140" s="99">
        <v>800</v>
      </c>
      <c r="AS140" s="116"/>
      <c r="AT140" s="102">
        <f t="shared" ref="AT140:AT152" si="82">AQ140+AR140-AS140</f>
        <v>29600</v>
      </c>
      <c r="AU140" s="99">
        <v>800</v>
      </c>
      <c r="AV140" s="116"/>
      <c r="AW140" s="102">
        <f t="shared" ref="AW140:AW152" si="83">AT140+AU140-AV140</f>
        <v>30400</v>
      </c>
      <c r="AX140" s="99">
        <v>800</v>
      </c>
      <c r="AY140" s="116">
        <v>5000</v>
      </c>
      <c r="AZ140" s="102">
        <f t="shared" ref="AZ140:AZ152" si="84">AW140+AX140-AY140</f>
        <v>26200</v>
      </c>
    </row>
    <row r="141" spans="1:52" x14ac:dyDescent="0.25">
      <c r="A141" s="41">
        <f>VLOOKUP(B141,справочник!$B$2:$E$322,4,FALSE)</f>
        <v>83</v>
      </c>
      <c r="B141" t="str">
        <f t="shared" si="63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>INT(($H$325-G141)/30)</f>
        <v>55</v>
      </c>
      <c r="I141" s="1">
        <f t="shared" si="78"/>
        <v>55000</v>
      </c>
      <c r="J141" s="17">
        <f>1000+49000</f>
        <v>50000</v>
      </c>
      <c r="K141" s="17"/>
      <c r="L141" s="18">
        <f t="shared" si="64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65"/>
        <v>11600</v>
      </c>
      <c r="Z141" s="96">
        <v>12</v>
      </c>
      <c r="AA141" s="96">
        <f t="shared" si="66"/>
        <v>9600</v>
      </c>
      <c r="AB141" s="96">
        <f t="shared" si="67"/>
        <v>3000</v>
      </c>
      <c r="AC141" s="99">
        <v>800</v>
      </c>
      <c r="AD141" s="111">
        <v>800</v>
      </c>
      <c r="AE141" s="102">
        <f t="shared" si="68"/>
        <v>3000</v>
      </c>
      <c r="AF141" s="99">
        <v>800</v>
      </c>
      <c r="AG141" s="111"/>
      <c r="AH141" s="102">
        <f t="shared" si="69"/>
        <v>3800</v>
      </c>
      <c r="AI141" s="99">
        <v>800</v>
      </c>
      <c r="AJ141" s="111">
        <v>1600</v>
      </c>
      <c r="AK141" s="102">
        <f t="shared" si="79"/>
        <v>3000</v>
      </c>
      <c r="AL141" s="99">
        <v>800</v>
      </c>
      <c r="AM141" s="111">
        <f>3000+800</f>
        <v>3800</v>
      </c>
      <c r="AN141" s="102">
        <f t="shared" si="80"/>
        <v>0</v>
      </c>
      <c r="AO141" s="99">
        <v>800</v>
      </c>
      <c r="AP141" s="111"/>
      <c r="AQ141" s="102">
        <f t="shared" si="81"/>
        <v>800</v>
      </c>
      <c r="AR141" s="99">
        <v>800</v>
      </c>
      <c r="AS141" s="111">
        <v>1600</v>
      </c>
      <c r="AT141" s="102">
        <f t="shared" si="82"/>
        <v>0</v>
      </c>
      <c r="AU141" s="99">
        <v>800</v>
      </c>
      <c r="AV141" s="111"/>
      <c r="AW141" s="102">
        <f t="shared" si="83"/>
        <v>800</v>
      </c>
      <c r="AX141" s="99">
        <v>800</v>
      </c>
      <c r="AY141" s="111">
        <v>1600</v>
      </c>
      <c r="AZ141" s="102">
        <f t="shared" si="84"/>
        <v>0</v>
      </c>
    </row>
    <row r="142" spans="1:52" x14ac:dyDescent="0.25">
      <c r="A142" s="41">
        <f>VLOOKUP(B142,справочник!$B$2:$E$322,4,FALSE)</f>
        <v>133</v>
      </c>
      <c r="B142" t="str">
        <f t="shared" si="63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>INT(($H$325-G142)/30)</f>
        <v>45</v>
      </c>
      <c r="I142" s="1">
        <f t="shared" si="78"/>
        <v>45000</v>
      </c>
      <c r="J142" s="17">
        <v>41000</v>
      </c>
      <c r="K142" s="17">
        <v>4000</v>
      </c>
      <c r="L142" s="18">
        <f t="shared" si="64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65"/>
        <v>9000</v>
      </c>
      <c r="Z142" s="96">
        <v>12</v>
      </c>
      <c r="AA142" s="96">
        <f t="shared" si="66"/>
        <v>9600</v>
      </c>
      <c r="AB142" s="96">
        <f t="shared" si="67"/>
        <v>600</v>
      </c>
      <c r="AC142" s="99">
        <v>800</v>
      </c>
      <c r="AD142" s="110">
        <v>800</v>
      </c>
      <c r="AE142" s="102">
        <f t="shared" si="68"/>
        <v>600</v>
      </c>
      <c r="AF142" s="99">
        <v>800</v>
      </c>
      <c r="AG142" s="110">
        <v>800</v>
      </c>
      <c r="AH142" s="102">
        <f t="shared" si="69"/>
        <v>600</v>
      </c>
      <c r="AI142" s="99">
        <v>800</v>
      </c>
      <c r="AJ142" s="110"/>
      <c r="AK142" s="102">
        <f t="shared" si="79"/>
        <v>1400</v>
      </c>
      <c r="AL142" s="99">
        <v>800</v>
      </c>
      <c r="AM142" s="110">
        <v>1400</v>
      </c>
      <c r="AN142" s="102">
        <f t="shared" si="80"/>
        <v>800</v>
      </c>
      <c r="AO142" s="99">
        <v>800</v>
      </c>
      <c r="AP142" s="116"/>
      <c r="AQ142" s="102">
        <f t="shared" si="81"/>
        <v>1600</v>
      </c>
      <c r="AR142" s="99">
        <v>800</v>
      </c>
      <c r="AS142" s="116"/>
      <c r="AT142" s="102">
        <f t="shared" si="82"/>
        <v>2400</v>
      </c>
      <c r="AU142" s="99">
        <v>800</v>
      </c>
      <c r="AV142" s="116">
        <v>1600</v>
      </c>
      <c r="AW142" s="102">
        <f t="shared" si="83"/>
        <v>1600</v>
      </c>
      <c r="AX142" s="99">
        <v>800</v>
      </c>
      <c r="AY142" s="116">
        <v>1600</v>
      </c>
      <c r="AZ142" s="102">
        <f t="shared" si="84"/>
        <v>800</v>
      </c>
    </row>
    <row r="143" spans="1:52" x14ac:dyDescent="0.25">
      <c r="A143" s="41">
        <f>VLOOKUP(B143,справочник!$B$2:$E$322,4,FALSE)</f>
        <v>202</v>
      </c>
      <c r="B143" t="str">
        <f t="shared" si="63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>INT(($H$325-G143)/30)</f>
        <v>42</v>
      </c>
      <c r="I143" s="1">
        <f t="shared" si="78"/>
        <v>42000</v>
      </c>
      <c r="J143" s="17">
        <v>18000</v>
      </c>
      <c r="K143" s="17"/>
      <c r="L143" s="18">
        <f t="shared" si="64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65"/>
        <v>0</v>
      </c>
      <c r="Z143" s="96">
        <v>12</v>
      </c>
      <c r="AA143" s="96">
        <f t="shared" si="66"/>
        <v>9600</v>
      </c>
      <c r="AB143" s="96">
        <f t="shared" si="67"/>
        <v>33600</v>
      </c>
      <c r="AC143" s="99">
        <v>800</v>
      </c>
      <c r="AD143" s="98"/>
      <c r="AE143" s="102">
        <f t="shared" si="68"/>
        <v>34400</v>
      </c>
      <c r="AF143" s="99">
        <v>800</v>
      </c>
      <c r="AG143" s="98"/>
      <c r="AH143" s="102">
        <f t="shared" si="69"/>
        <v>35200</v>
      </c>
      <c r="AI143" s="99">
        <v>800</v>
      </c>
      <c r="AJ143" s="98"/>
      <c r="AK143" s="102">
        <f t="shared" si="79"/>
        <v>36000</v>
      </c>
      <c r="AL143" s="99">
        <v>800</v>
      </c>
      <c r="AM143" s="98"/>
      <c r="AN143" s="102">
        <f t="shared" si="80"/>
        <v>36800</v>
      </c>
      <c r="AO143" s="99">
        <v>800</v>
      </c>
      <c r="AP143" s="114"/>
      <c r="AQ143" s="102">
        <f t="shared" si="81"/>
        <v>37600</v>
      </c>
      <c r="AR143" s="99">
        <v>800</v>
      </c>
      <c r="AS143" s="114"/>
      <c r="AT143" s="102">
        <f t="shared" si="82"/>
        <v>38400</v>
      </c>
      <c r="AU143" s="99">
        <v>800</v>
      </c>
      <c r="AV143" s="114"/>
      <c r="AW143" s="102">
        <f t="shared" si="83"/>
        <v>39200</v>
      </c>
      <c r="AX143" s="99">
        <v>800</v>
      </c>
      <c r="AY143" s="114"/>
      <c r="AZ143" s="102">
        <f t="shared" si="84"/>
        <v>40000</v>
      </c>
    </row>
    <row r="144" spans="1:52" x14ac:dyDescent="0.25">
      <c r="A144" s="41">
        <f>VLOOKUP(B144,справочник!$B$2:$E$322,4,FALSE)</f>
        <v>192</v>
      </c>
      <c r="B144" t="str">
        <f t="shared" si="63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>INT(($H$325-G144)/30)</f>
        <v>17</v>
      </c>
      <c r="I144" s="1">
        <f t="shared" si="78"/>
        <v>17000</v>
      </c>
      <c r="J144" s="17"/>
      <c r="K144" s="17"/>
      <c r="L144" s="18">
        <f t="shared" si="64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65"/>
        <v>0</v>
      </c>
      <c r="Z144" s="96">
        <v>12</v>
      </c>
      <c r="AA144" s="96">
        <f t="shared" si="66"/>
        <v>9600</v>
      </c>
      <c r="AB144" s="96">
        <f t="shared" si="67"/>
        <v>26600</v>
      </c>
      <c r="AC144" s="99">
        <v>800</v>
      </c>
      <c r="AD144" s="98"/>
      <c r="AE144" s="102">
        <f t="shared" si="68"/>
        <v>27400</v>
      </c>
      <c r="AF144" s="99">
        <v>800</v>
      </c>
      <c r="AG144" s="98"/>
      <c r="AH144" s="102">
        <f t="shared" si="69"/>
        <v>28200</v>
      </c>
      <c r="AI144" s="99">
        <v>800</v>
      </c>
      <c r="AJ144" s="98"/>
      <c r="AK144" s="102">
        <f t="shared" si="79"/>
        <v>29000</v>
      </c>
      <c r="AL144" s="99">
        <v>800</v>
      </c>
      <c r="AM144" s="98"/>
      <c r="AN144" s="102">
        <f t="shared" si="80"/>
        <v>29800</v>
      </c>
      <c r="AO144" s="99">
        <v>800</v>
      </c>
      <c r="AP144" s="114"/>
      <c r="AQ144" s="102">
        <f t="shared" si="81"/>
        <v>30600</v>
      </c>
      <c r="AR144" s="99">
        <v>800</v>
      </c>
      <c r="AS144" s="114"/>
      <c r="AT144" s="102">
        <f t="shared" si="82"/>
        <v>31400</v>
      </c>
      <c r="AU144" s="99">
        <v>800</v>
      </c>
      <c r="AV144" s="114"/>
      <c r="AW144" s="102">
        <f t="shared" si="83"/>
        <v>32200</v>
      </c>
      <c r="AX144" s="99">
        <v>800</v>
      </c>
      <c r="AY144" s="114"/>
      <c r="AZ144" s="102">
        <f t="shared" si="84"/>
        <v>33000</v>
      </c>
    </row>
    <row r="145" spans="1:52" x14ac:dyDescent="0.25">
      <c r="A145" s="41">
        <f>VLOOKUP(B145,справочник!$B$2:$E$322,4,FALSE)</f>
        <v>289</v>
      </c>
      <c r="B145" t="str">
        <f t="shared" si="63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>INT(($H$325-G145)/30)</f>
        <v>12</v>
      </c>
      <c r="I145" s="1">
        <f t="shared" si="78"/>
        <v>12000</v>
      </c>
      <c r="J145" s="17">
        <v>3000</v>
      </c>
      <c r="K145" s="17"/>
      <c r="L145" s="18">
        <f t="shared" si="64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65"/>
        <v>10000</v>
      </c>
      <c r="Z145" s="96">
        <v>12</v>
      </c>
      <c r="AA145" s="96">
        <f t="shared" si="66"/>
        <v>9600</v>
      </c>
      <c r="AB145" s="96">
        <f t="shared" si="67"/>
        <v>8600</v>
      </c>
      <c r="AC145" s="99">
        <v>800</v>
      </c>
      <c r="AD145" s="98"/>
      <c r="AE145" s="102">
        <f t="shared" si="68"/>
        <v>9400</v>
      </c>
      <c r="AF145" s="99">
        <v>800</v>
      </c>
      <c r="AG145" s="98"/>
      <c r="AH145" s="102">
        <f t="shared" si="69"/>
        <v>10200</v>
      </c>
      <c r="AI145" s="99">
        <v>800</v>
      </c>
      <c r="AJ145" s="98">
        <v>5000</v>
      </c>
      <c r="AK145" s="102">
        <f t="shared" si="79"/>
        <v>6000</v>
      </c>
      <c r="AL145" s="99">
        <v>800</v>
      </c>
      <c r="AM145" s="98"/>
      <c r="AN145" s="102">
        <f t="shared" si="80"/>
        <v>6800</v>
      </c>
      <c r="AO145" s="99">
        <v>800</v>
      </c>
      <c r="AP145" s="114">
        <v>6800</v>
      </c>
      <c r="AQ145" s="102">
        <f t="shared" si="81"/>
        <v>800</v>
      </c>
      <c r="AR145" s="99">
        <v>800</v>
      </c>
      <c r="AS145" s="114"/>
      <c r="AT145" s="102">
        <f t="shared" si="82"/>
        <v>1600</v>
      </c>
      <c r="AU145" s="99">
        <v>800</v>
      </c>
      <c r="AV145" s="114">
        <f>1600+4000</f>
        <v>5600</v>
      </c>
      <c r="AW145" s="102">
        <f t="shared" si="83"/>
        <v>-3200</v>
      </c>
      <c r="AX145" s="99">
        <v>800</v>
      </c>
      <c r="AY145" s="114"/>
      <c r="AZ145" s="102">
        <f t="shared" si="84"/>
        <v>-2400</v>
      </c>
    </row>
    <row r="146" spans="1:52" x14ac:dyDescent="0.25">
      <c r="A146" s="41">
        <f>VLOOKUP(B146,справочник!$B$2:$E$322,4,FALSE)</f>
        <v>143</v>
      </c>
      <c r="B146" t="str">
        <f t="shared" si="63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>INT(($H$325-G146)/30)</f>
        <v>50</v>
      </c>
      <c r="I146" s="1">
        <f t="shared" si="78"/>
        <v>50000</v>
      </c>
      <c r="J146" s="17">
        <v>37000</v>
      </c>
      <c r="K146" s="17"/>
      <c r="L146" s="18">
        <f t="shared" si="64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65"/>
        <v>10100</v>
      </c>
      <c r="Z146" s="96">
        <v>12</v>
      </c>
      <c r="AA146" s="96">
        <f t="shared" si="66"/>
        <v>9600</v>
      </c>
      <c r="AB146" s="96">
        <f t="shared" si="67"/>
        <v>12500</v>
      </c>
      <c r="AC146" s="99">
        <v>800</v>
      </c>
      <c r="AD146" s="98"/>
      <c r="AE146" s="102">
        <f t="shared" si="68"/>
        <v>13300</v>
      </c>
      <c r="AF146" s="99">
        <v>800</v>
      </c>
      <c r="AG146" s="98"/>
      <c r="AH146" s="102">
        <f t="shared" si="69"/>
        <v>14100</v>
      </c>
      <c r="AI146" s="99">
        <v>800</v>
      </c>
      <c r="AJ146" s="98">
        <v>2400</v>
      </c>
      <c r="AK146" s="102">
        <f t="shared" si="79"/>
        <v>12500</v>
      </c>
      <c r="AL146" s="99">
        <v>800</v>
      </c>
      <c r="AM146" s="98"/>
      <c r="AN146" s="102">
        <f t="shared" si="80"/>
        <v>13300</v>
      </c>
      <c r="AO146" s="99">
        <v>800</v>
      </c>
      <c r="AP146" s="114"/>
      <c r="AQ146" s="102">
        <f t="shared" si="81"/>
        <v>14100</v>
      </c>
      <c r="AR146" s="99">
        <v>800</v>
      </c>
      <c r="AS146" s="114">
        <v>2400</v>
      </c>
      <c r="AT146" s="102">
        <f t="shared" si="82"/>
        <v>12500</v>
      </c>
      <c r="AU146" s="99">
        <v>800</v>
      </c>
      <c r="AV146" s="114"/>
      <c r="AW146" s="102">
        <f t="shared" si="83"/>
        <v>13300</v>
      </c>
      <c r="AX146" s="99">
        <v>800</v>
      </c>
      <c r="AY146" s="114"/>
      <c r="AZ146" s="102">
        <f t="shared" si="84"/>
        <v>14100</v>
      </c>
    </row>
    <row r="147" spans="1:52" x14ac:dyDescent="0.25">
      <c r="A147" s="41">
        <f>VLOOKUP(B147,справочник!$B$2:$E$322,4,FALSE)</f>
        <v>62</v>
      </c>
      <c r="B147" t="str">
        <f t="shared" si="63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>INT(($H$325-G147)/30)</f>
        <v>51</v>
      </c>
      <c r="I147" s="1">
        <f t="shared" si="78"/>
        <v>51000</v>
      </c>
      <c r="J147" s="17">
        <f>1000+47000</f>
        <v>48000</v>
      </c>
      <c r="K147" s="17">
        <v>3000</v>
      </c>
      <c r="L147" s="18">
        <f t="shared" si="64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65"/>
        <v>9600</v>
      </c>
      <c r="Z147" s="96">
        <v>12</v>
      </c>
      <c r="AA147" s="96">
        <f t="shared" si="66"/>
        <v>9600</v>
      </c>
      <c r="AB147" s="96">
        <f t="shared" si="67"/>
        <v>0</v>
      </c>
      <c r="AC147" s="99">
        <v>800</v>
      </c>
      <c r="AD147" s="98"/>
      <c r="AE147" s="102">
        <f t="shared" si="68"/>
        <v>800</v>
      </c>
      <c r="AF147" s="99">
        <v>800</v>
      </c>
      <c r="AG147" s="98"/>
      <c r="AH147" s="102">
        <f t="shared" si="69"/>
        <v>1600</v>
      </c>
      <c r="AI147" s="99">
        <v>800</v>
      </c>
      <c r="AJ147" s="98"/>
      <c r="AK147" s="102">
        <f t="shared" si="79"/>
        <v>2400</v>
      </c>
      <c r="AL147" s="99">
        <v>800</v>
      </c>
      <c r="AM147" s="98">
        <v>4000</v>
      </c>
      <c r="AN147" s="102">
        <f t="shared" si="80"/>
        <v>-800</v>
      </c>
      <c r="AO147" s="99">
        <v>800</v>
      </c>
      <c r="AP147" s="114"/>
      <c r="AQ147" s="102">
        <f t="shared" si="81"/>
        <v>0</v>
      </c>
      <c r="AR147" s="99">
        <v>800</v>
      </c>
      <c r="AS147" s="114"/>
      <c r="AT147" s="102">
        <f t="shared" si="82"/>
        <v>800</v>
      </c>
      <c r="AU147" s="99">
        <v>800</v>
      </c>
      <c r="AV147" s="114"/>
      <c r="AW147" s="102">
        <f t="shared" si="83"/>
        <v>1600</v>
      </c>
      <c r="AX147" s="99">
        <v>800</v>
      </c>
      <c r="AY147" s="114"/>
      <c r="AZ147" s="102">
        <f t="shared" si="84"/>
        <v>2400</v>
      </c>
    </row>
    <row r="148" spans="1:52" x14ac:dyDescent="0.25">
      <c r="A148" s="41">
        <f>VLOOKUP(B148,справочник!$B$2:$E$322,4,FALSE)</f>
        <v>225</v>
      </c>
      <c r="B148" t="str">
        <f t="shared" si="63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>INT(($H$325-G148)/30)</f>
        <v>16</v>
      </c>
      <c r="I148" s="1">
        <f t="shared" si="78"/>
        <v>16000</v>
      </c>
      <c r="J148" s="17"/>
      <c r="K148" s="17"/>
      <c r="L148" s="18">
        <f t="shared" si="64"/>
        <v>16000</v>
      </c>
      <c r="M148" s="29"/>
      <c r="N148" s="29"/>
      <c r="O148" s="29"/>
      <c r="P148" s="29"/>
      <c r="Q148" s="29"/>
      <c r="R148" s="29"/>
      <c r="S148" s="29">
        <v>16000</v>
      </c>
      <c r="T148" s="29"/>
      <c r="U148" s="29"/>
      <c r="V148" s="29"/>
      <c r="W148" s="29"/>
      <c r="X148" s="29"/>
      <c r="Y148" s="18">
        <f t="shared" si="65"/>
        <v>16000</v>
      </c>
      <c r="Z148" s="96">
        <v>12</v>
      </c>
      <c r="AA148" s="96">
        <f t="shared" si="66"/>
        <v>9600</v>
      </c>
      <c r="AB148" s="96">
        <f t="shared" si="67"/>
        <v>9600</v>
      </c>
      <c r="AC148" s="99">
        <v>800</v>
      </c>
      <c r="AD148" s="98"/>
      <c r="AE148" s="102">
        <f t="shared" si="68"/>
        <v>10400</v>
      </c>
      <c r="AF148" s="99">
        <v>800</v>
      </c>
      <c r="AG148" s="98"/>
      <c r="AH148" s="102">
        <f t="shared" si="69"/>
        <v>11200</v>
      </c>
      <c r="AI148" s="99">
        <v>800</v>
      </c>
      <c r="AJ148" s="98">
        <v>6400</v>
      </c>
      <c r="AK148" s="102">
        <f t="shared" si="79"/>
        <v>5600</v>
      </c>
      <c r="AL148" s="99">
        <v>800</v>
      </c>
      <c r="AM148" s="98"/>
      <c r="AN148" s="102">
        <f t="shared" si="80"/>
        <v>6400</v>
      </c>
      <c r="AO148" s="99">
        <v>800</v>
      </c>
      <c r="AP148" s="114"/>
      <c r="AQ148" s="102">
        <f t="shared" si="81"/>
        <v>7200</v>
      </c>
      <c r="AR148" s="99">
        <v>800</v>
      </c>
      <c r="AS148" s="114"/>
      <c r="AT148" s="102">
        <f t="shared" si="82"/>
        <v>8000</v>
      </c>
      <c r="AU148" s="99">
        <v>800</v>
      </c>
      <c r="AV148" s="114"/>
      <c r="AW148" s="102">
        <f t="shared" si="83"/>
        <v>8800</v>
      </c>
      <c r="AX148" s="99">
        <v>800</v>
      </c>
      <c r="AY148" s="114">
        <v>4000</v>
      </c>
      <c r="AZ148" s="102">
        <f t="shared" si="84"/>
        <v>5600</v>
      </c>
    </row>
    <row r="149" spans="1:52" x14ac:dyDescent="0.25">
      <c r="A149" s="41">
        <f>VLOOKUP(B149,справочник!$B$2:$E$322,4,FALSE)</f>
        <v>266</v>
      </c>
      <c r="B149" t="str">
        <f t="shared" si="63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>INT(($H$325-G149)/30)</f>
        <v>52</v>
      </c>
      <c r="I149" s="1">
        <f t="shared" si="78"/>
        <v>52000</v>
      </c>
      <c r="J149" s="17">
        <f>40000+1000</f>
        <v>41000</v>
      </c>
      <c r="K149" s="17"/>
      <c r="L149" s="18">
        <f t="shared" si="64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65"/>
        <v>18000</v>
      </c>
      <c r="Z149" s="96">
        <v>12</v>
      </c>
      <c r="AA149" s="96">
        <f t="shared" si="66"/>
        <v>9600</v>
      </c>
      <c r="AB149" s="96">
        <f t="shared" si="67"/>
        <v>2600</v>
      </c>
      <c r="AC149" s="99">
        <v>800</v>
      </c>
      <c r="AD149" s="98"/>
      <c r="AE149" s="102">
        <f t="shared" si="68"/>
        <v>3400</v>
      </c>
      <c r="AF149" s="99">
        <v>800</v>
      </c>
      <c r="AG149" s="98"/>
      <c r="AH149" s="102">
        <f t="shared" si="69"/>
        <v>4200</v>
      </c>
      <c r="AI149" s="99">
        <v>800</v>
      </c>
      <c r="AJ149" s="98"/>
      <c r="AK149" s="102">
        <f t="shared" si="79"/>
        <v>5000</v>
      </c>
      <c r="AL149" s="99">
        <v>800</v>
      </c>
      <c r="AM149" s="98">
        <v>5000</v>
      </c>
      <c r="AN149" s="102">
        <f t="shared" si="80"/>
        <v>800</v>
      </c>
      <c r="AO149" s="99">
        <v>800</v>
      </c>
      <c r="AP149" s="114"/>
      <c r="AQ149" s="102">
        <f t="shared" si="81"/>
        <v>1600</v>
      </c>
      <c r="AR149" s="99">
        <v>800</v>
      </c>
      <c r="AS149" s="114"/>
      <c r="AT149" s="102">
        <f t="shared" si="82"/>
        <v>2400</v>
      </c>
      <c r="AU149" s="99">
        <v>800</v>
      </c>
      <c r="AV149" s="114"/>
      <c r="AW149" s="102">
        <f t="shared" si="83"/>
        <v>3200</v>
      </c>
      <c r="AX149" s="99">
        <v>800</v>
      </c>
      <c r="AY149" s="114"/>
      <c r="AZ149" s="102">
        <f t="shared" si="84"/>
        <v>4000</v>
      </c>
    </row>
    <row r="150" spans="1:52" x14ac:dyDescent="0.25">
      <c r="A150" s="41">
        <f>VLOOKUP(B150,справочник!$B$2:$E$322,4,FALSE)</f>
        <v>157</v>
      </c>
      <c r="B150" t="str">
        <f t="shared" si="63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>INT(($H$325-G150)/30)</f>
        <v>49</v>
      </c>
      <c r="I150" s="1">
        <f t="shared" si="78"/>
        <v>49000</v>
      </c>
      <c r="J150" s="17">
        <f>12000+13000</f>
        <v>25000</v>
      </c>
      <c r="K150" s="17"/>
      <c r="L150" s="18">
        <f t="shared" si="64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65"/>
        <v>25000</v>
      </c>
      <c r="Z150" s="96">
        <v>12</v>
      </c>
      <c r="AA150" s="96">
        <f t="shared" si="66"/>
        <v>9600</v>
      </c>
      <c r="AB150" s="96">
        <f t="shared" si="67"/>
        <v>8600</v>
      </c>
      <c r="AC150" s="99">
        <v>800</v>
      </c>
      <c r="AD150" s="98"/>
      <c r="AE150" s="102">
        <f t="shared" si="68"/>
        <v>9400</v>
      </c>
      <c r="AF150" s="99">
        <v>800</v>
      </c>
      <c r="AG150" s="98"/>
      <c r="AH150" s="102">
        <f t="shared" si="69"/>
        <v>10200</v>
      </c>
      <c r="AI150" s="99">
        <v>800</v>
      </c>
      <c r="AJ150" s="98"/>
      <c r="AK150" s="102">
        <f t="shared" si="79"/>
        <v>11000</v>
      </c>
      <c r="AL150" s="99">
        <v>800</v>
      </c>
      <c r="AM150" s="98"/>
      <c r="AN150" s="102">
        <f t="shared" si="80"/>
        <v>11800</v>
      </c>
      <c r="AO150" s="99">
        <v>800</v>
      </c>
      <c r="AP150" s="114"/>
      <c r="AQ150" s="102">
        <f t="shared" si="81"/>
        <v>12600</v>
      </c>
      <c r="AR150" s="99">
        <v>800</v>
      </c>
      <c r="AS150" s="114"/>
      <c r="AT150" s="102">
        <f t="shared" si="82"/>
        <v>13400</v>
      </c>
      <c r="AU150" s="99">
        <v>800</v>
      </c>
      <c r="AV150" s="114"/>
      <c r="AW150" s="102">
        <f t="shared" si="83"/>
        <v>14200</v>
      </c>
      <c r="AX150" s="99">
        <v>800</v>
      </c>
      <c r="AY150" s="114"/>
      <c r="AZ150" s="102">
        <f t="shared" si="84"/>
        <v>15000</v>
      </c>
    </row>
    <row r="151" spans="1:52" x14ac:dyDescent="0.25">
      <c r="A151" s="41">
        <f>VLOOKUP(B151,справочник!$B$2:$E$322,4,FALSE)</f>
        <v>194</v>
      </c>
      <c r="B151" t="str">
        <f t="shared" si="63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>INT(($H$325-G151)/30)</f>
        <v>15</v>
      </c>
      <c r="I151" s="1">
        <f t="shared" si="78"/>
        <v>15000</v>
      </c>
      <c r="J151" s="17">
        <v>11000</v>
      </c>
      <c r="K151" s="17"/>
      <c r="L151" s="18">
        <f t="shared" si="64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65"/>
        <v>14600</v>
      </c>
      <c r="Z151" s="96">
        <v>12</v>
      </c>
      <c r="AA151" s="96">
        <f t="shared" si="66"/>
        <v>9600</v>
      </c>
      <c r="AB151" s="96">
        <f t="shared" si="67"/>
        <v>-1000</v>
      </c>
      <c r="AC151" s="99">
        <v>800</v>
      </c>
      <c r="AD151" s="98"/>
      <c r="AE151" s="102">
        <f t="shared" si="68"/>
        <v>-200</v>
      </c>
      <c r="AF151" s="99">
        <v>800</v>
      </c>
      <c r="AG151" s="98"/>
      <c r="AH151" s="102">
        <f t="shared" si="69"/>
        <v>600</v>
      </c>
      <c r="AI151" s="99">
        <v>800</v>
      </c>
      <c r="AJ151" s="98"/>
      <c r="AK151" s="102">
        <f t="shared" si="79"/>
        <v>1400</v>
      </c>
      <c r="AL151" s="99">
        <v>800</v>
      </c>
      <c r="AM151" s="98"/>
      <c r="AN151" s="102">
        <f t="shared" si="80"/>
        <v>2200</v>
      </c>
      <c r="AO151" s="99">
        <v>800</v>
      </c>
      <c r="AP151" s="114"/>
      <c r="AQ151" s="102">
        <f t="shared" si="81"/>
        <v>3000</v>
      </c>
      <c r="AR151" s="99">
        <v>800</v>
      </c>
      <c r="AS151" s="114"/>
      <c r="AT151" s="102">
        <f t="shared" si="82"/>
        <v>3800</v>
      </c>
      <c r="AU151" s="99">
        <v>800</v>
      </c>
      <c r="AV151" s="114"/>
      <c r="AW151" s="102">
        <f t="shared" si="83"/>
        <v>4600</v>
      </c>
      <c r="AX151" s="99">
        <v>800</v>
      </c>
      <c r="AY151" s="114"/>
      <c r="AZ151" s="102">
        <f t="shared" si="84"/>
        <v>5400</v>
      </c>
    </row>
    <row r="152" spans="1:52" x14ac:dyDescent="0.25">
      <c r="A152" s="41">
        <f>VLOOKUP(B152,справочник!$B$2:$E$322,4,FALSE)</f>
        <v>65</v>
      </c>
      <c r="B152" t="str">
        <f t="shared" si="63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>INT(($H$325-G152)/30)</f>
        <v>50</v>
      </c>
      <c r="I152" s="1">
        <f t="shared" si="78"/>
        <v>50000</v>
      </c>
      <c r="J152" s="17">
        <f>30000</f>
        <v>30000</v>
      </c>
      <c r="K152" s="17"/>
      <c r="L152" s="18">
        <f t="shared" si="64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65"/>
        <v>0</v>
      </c>
      <c r="Z152" s="96">
        <v>12</v>
      </c>
      <c r="AA152" s="96">
        <f t="shared" si="66"/>
        <v>9600</v>
      </c>
      <c r="AB152" s="96">
        <f t="shared" si="67"/>
        <v>29600</v>
      </c>
      <c r="AC152" s="99">
        <v>800</v>
      </c>
      <c r="AD152" s="98"/>
      <c r="AE152" s="102">
        <f t="shared" si="68"/>
        <v>30400</v>
      </c>
      <c r="AF152" s="99">
        <v>800</v>
      </c>
      <c r="AG152" s="98"/>
      <c r="AH152" s="102">
        <f t="shared" si="69"/>
        <v>31200</v>
      </c>
      <c r="AI152" s="99">
        <v>800</v>
      </c>
      <c r="AJ152" s="98"/>
      <c r="AK152" s="102">
        <f t="shared" si="79"/>
        <v>32000</v>
      </c>
      <c r="AL152" s="99">
        <v>800</v>
      </c>
      <c r="AM152" s="98"/>
      <c r="AN152" s="102">
        <f t="shared" si="80"/>
        <v>32800</v>
      </c>
      <c r="AO152" s="99">
        <v>800</v>
      </c>
      <c r="AP152" s="114"/>
      <c r="AQ152" s="102">
        <f t="shared" si="81"/>
        <v>33600</v>
      </c>
      <c r="AR152" s="99">
        <v>800</v>
      </c>
      <c r="AS152" s="114"/>
      <c r="AT152" s="102">
        <f t="shared" si="82"/>
        <v>34400</v>
      </c>
      <c r="AU152" s="99">
        <v>800</v>
      </c>
      <c r="AV152" s="114"/>
      <c r="AW152" s="102">
        <f t="shared" si="83"/>
        <v>35200</v>
      </c>
      <c r="AX152" s="99">
        <v>800</v>
      </c>
      <c r="AY152" s="114"/>
      <c r="AZ152" s="102">
        <f t="shared" si="84"/>
        <v>36000</v>
      </c>
    </row>
    <row r="153" spans="1:52" s="80" customFormat="1" x14ac:dyDescent="0.25">
      <c r="A153" s="103">
        <f>VLOOKUP(B153,справочник!$B$2:$E$322,4,FALSE)</f>
        <v>216</v>
      </c>
      <c r="B153" s="80" t="str">
        <f t="shared" si="63"/>
        <v xml:space="preserve">225Кулиш Сергей Александрович       </v>
      </c>
      <c r="C153" s="5">
        <v>225</v>
      </c>
      <c r="D153" s="108" t="s">
        <v>143</v>
      </c>
      <c r="E153" s="5" t="s">
        <v>459</v>
      </c>
      <c r="F153" s="19">
        <v>41773</v>
      </c>
      <c r="G153" s="19">
        <v>41760</v>
      </c>
      <c r="H153" s="20">
        <f>INT(($H$325-G153)/30)</f>
        <v>20</v>
      </c>
      <c r="I153" s="5">
        <f t="shared" si="78"/>
        <v>20000</v>
      </c>
      <c r="J153" s="20">
        <v>20000</v>
      </c>
      <c r="K153" s="20"/>
      <c r="L153" s="21">
        <f t="shared" si="64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65"/>
        <v>9600</v>
      </c>
      <c r="Z153" s="104">
        <v>12</v>
      </c>
      <c r="AA153" s="104">
        <f t="shared" si="66"/>
        <v>9600</v>
      </c>
      <c r="AB153" s="104">
        <f t="shared" si="67"/>
        <v>0</v>
      </c>
      <c r="AC153" s="104">
        <v>0</v>
      </c>
      <c r="AD153" s="105"/>
      <c r="AE153" s="130">
        <f>SUM(AB153:AB154)+SUM(AC153:AC154)-SUM(AD153:AD154)</f>
        <v>-1200</v>
      </c>
      <c r="AF153" s="104">
        <v>0</v>
      </c>
      <c r="AG153" s="105"/>
      <c r="AH153" s="130">
        <f>SUM(AE153:AE154)+SUM(AF153:AF154)-SUM(AG153:AG154)</f>
        <v>-400</v>
      </c>
      <c r="AI153" s="104">
        <v>0</v>
      </c>
      <c r="AJ153" s="105"/>
      <c r="AK153" s="130">
        <f>SUM(AH153:AH154)+SUM(AI153:AI154)-SUM(AJ153:AJ154)</f>
        <v>400</v>
      </c>
      <c r="AL153" s="104">
        <v>0</v>
      </c>
      <c r="AM153" s="105"/>
      <c r="AN153" s="130">
        <f>SUM(AK153:AK154)+SUM(AL153:AL154)-SUM(AM153:AM154)</f>
        <v>-2800</v>
      </c>
      <c r="AO153" s="104">
        <v>0</v>
      </c>
      <c r="AP153" s="105"/>
      <c r="AQ153" s="130">
        <f>SUM(AN153:AN154)+SUM(AO153:AO154)-SUM(AP153:AP154)</f>
        <v>-2000</v>
      </c>
      <c r="AR153" s="104">
        <v>0</v>
      </c>
      <c r="AS153" s="105"/>
      <c r="AT153" s="130">
        <f>SUM(AQ153:AQ154)+SUM(AR153:AR154)-SUM(AS153:AS154)</f>
        <v>-1200</v>
      </c>
      <c r="AU153" s="104">
        <v>0</v>
      </c>
      <c r="AV153" s="105"/>
      <c r="AW153" s="140">
        <f>SUM(AT153:AT154)+SUM(AU153:AU154)-SUM(AV153:AV154)</f>
        <v>-400</v>
      </c>
      <c r="AX153" s="104">
        <v>0</v>
      </c>
      <c r="AY153" s="105"/>
      <c r="AZ153" s="140">
        <f>SUM(AW153:AW154)+SUM(AX153:AX154)-SUM(AY153:AY154)</f>
        <v>400</v>
      </c>
    </row>
    <row r="154" spans="1:52" s="80" customFormat="1" x14ac:dyDescent="0.25">
      <c r="A154" s="103">
        <f>VLOOKUP(B154,справочник!$B$2:$E$322,4,FALSE)</f>
        <v>216</v>
      </c>
      <c r="B154" s="80" t="str">
        <f t="shared" si="63"/>
        <v xml:space="preserve">226Кулиш Сергей Александрович       </v>
      </c>
      <c r="C154" s="5">
        <v>226</v>
      </c>
      <c r="D154" s="108" t="s">
        <v>143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78"/>
        <v>18000</v>
      </c>
      <c r="J154" s="20">
        <v>20000</v>
      </c>
      <c r="K154" s="20"/>
      <c r="L154" s="21">
        <f t="shared" si="64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65"/>
        <v>0</v>
      </c>
      <c r="Z154" s="104">
        <v>0</v>
      </c>
      <c r="AA154" s="104">
        <f t="shared" si="66"/>
        <v>0</v>
      </c>
      <c r="AB154" s="104">
        <f t="shared" si="67"/>
        <v>-2000</v>
      </c>
      <c r="AC154" s="104">
        <v>800</v>
      </c>
      <c r="AD154" s="105"/>
      <c r="AE154" s="132"/>
      <c r="AF154" s="104">
        <v>800</v>
      </c>
      <c r="AG154" s="105"/>
      <c r="AH154" s="132"/>
      <c r="AI154" s="104">
        <v>800</v>
      </c>
      <c r="AJ154" s="105"/>
      <c r="AK154" s="132"/>
      <c r="AL154" s="104">
        <v>800</v>
      </c>
      <c r="AM154" s="105">
        <v>4000</v>
      </c>
      <c r="AN154" s="132"/>
      <c r="AO154" s="104">
        <v>800</v>
      </c>
      <c r="AP154" s="105"/>
      <c r="AQ154" s="132"/>
      <c r="AR154" s="104">
        <v>800</v>
      </c>
      <c r="AS154" s="105"/>
      <c r="AT154" s="132"/>
      <c r="AU154" s="104">
        <v>800</v>
      </c>
      <c r="AV154" s="105"/>
      <c r="AW154" s="141"/>
      <c r="AX154" s="104">
        <v>800</v>
      </c>
      <c r="AY154" s="105"/>
      <c r="AZ154" s="141"/>
    </row>
    <row r="155" spans="1:52" x14ac:dyDescent="0.25">
      <c r="A155" s="41">
        <f>VLOOKUP(B155,справочник!$B$2:$E$322,4,FALSE)</f>
        <v>56</v>
      </c>
      <c r="B155" t="str">
        <f t="shared" si="63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>INT(($H$325-G155)/30)</f>
        <v>54</v>
      </c>
      <c r="I155" s="1">
        <f t="shared" si="78"/>
        <v>54000</v>
      </c>
      <c r="J155" s="17">
        <v>1000</v>
      </c>
      <c r="K155" s="17"/>
      <c r="L155" s="18">
        <f t="shared" si="64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65"/>
        <v>0</v>
      </c>
      <c r="Z155" s="96">
        <v>12</v>
      </c>
      <c r="AA155" s="96">
        <f t="shared" si="66"/>
        <v>9600</v>
      </c>
      <c r="AB155" s="96">
        <f t="shared" si="67"/>
        <v>62600</v>
      </c>
      <c r="AC155" s="99">
        <v>800</v>
      </c>
      <c r="AD155" s="98"/>
      <c r="AE155" s="102">
        <f t="shared" si="68"/>
        <v>63400</v>
      </c>
      <c r="AF155" s="99">
        <v>800</v>
      </c>
      <c r="AG155" s="98"/>
      <c r="AH155" s="102">
        <f t="shared" ref="AH155:AH160" si="85">AE155+AF155-AG155</f>
        <v>64200</v>
      </c>
      <c r="AI155" s="99">
        <v>800</v>
      </c>
      <c r="AJ155" s="98"/>
      <c r="AK155" s="102">
        <f t="shared" ref="AK155:AK160" si="86">AH155+AI155-AJ155</f>
        <v>65000</v>
      </c>
      <c r="AL155" s="99">
        <v>800</v>
      </c>
      <c r="AM155" s="98"/>
      <c r="AN155" s="102">
        <f t="shared" ref="AN155:AN160" si="87">AK155+AL155-AM155</f>
        <v>65800</v>
      </c>
      <c r="AO155" s="99">
        <v>800</v>
      </c>
      <c r="AP155" s="114"/>
      <c r="AQ155" s="102">
        <f t="shared" ref="AQ155:AQ160" si="88">AN155+AO155-AP155</f>
        <v>66600</v>
      </c>
      <c r="AR155" s="99">
        <v>800</v>
      </c>
      <c r="AS155" s="114"/>
      <c r="AT155" s="102">
        <f t="shared" ref="AT155:AT160" si="89">AQ155+AR155-AS155</f>
        <v>67400</v>
      </c>
      <c r="AU155" s="99">
        <v>800</v>
      </c>
      <c r="AV155" s="114"/>
      <c r="AW155" s="102">
        <f t="shared" ref="AW155:AW160" si="90">AT155+AU155-AV155</f>
        <v>68200</v>
      </c>
      <c r="AX155" s="99">
        <v>800</v>
      </c>
      <c r="AY155" s="114"/>
      <c r="AZ155" s="102">
        <f t="shared" ref="AZ155:AZ160" si="91">AW155+AX155-AY155</f>
        <v>69000</v>
      </c>
    </row>
    <row r="156" spans="1:52" x14ac:dyDescent="0.25">
      <c r="A156" s="41">
        <f>VLOOKUP(B156,справочник!$B$2:$E$322,4,FALSE)</f>
        <v>150</v>
      </c>
      <c r="B156" t="str">
        <f t="shared" si="63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>INT(($H$325-G156)/30)</f>
        <v>52</v>
      </c>
      <c r="I156" s="1">
        <f t="shared" si="78"/>
        <v>52000</v>
      </c>
      <c r="J156" s="17">
        <f>21000+1000</f>
        <v>22000</v>
      </c>
      <c r="K156" s="17"/>
      <c r="L156" s="18">
        <f t="shared" si="64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65"/>
        <v>15600</v>
      </c>
      <c r="Z156" s="96">
        <v>12</v>
      </c>
      <c r="AA156" s="96">
        <f t="shared" si="66"/>
        <v>9600</v>
      </c>
      <c r="AB156" s="96">
        <f>L156+AA156-Y156</f>
        <v>24000</v>
      </c>
      <c r="AC156" s="99">
        <v>800</v>
      </c>
      <c r="AD156" s="98"/>
      <c r="AE156" s="102">
        <f t="shared" si="68"/>
        <v>24800</v>
      </c>
      <c r="AF156" s="99">
        <v>800</v>
      </c>
      <c r="AG156" s="98"/>
      <c r="AH156" s="102">
        <f t="shared" si="85"/>
        <v>25600</v>
      </c>
      <c r="AI156" s="99">
        <v>800</v>
      </c>
      <c r="AJ156" s="98"/>
      <c r="AK156" s="102">
        <f t="shared" si="86"/>
        <v>26400</v>
      </c>
      <c r="AL156" s="99">
        <v>800</v>
      </c>
      <c r="AM156" s="98"/>
      <c r="AN156" s="102">
        <f t="shared" si="87"/>
        <v>27200</v>
      </c>
      <c r="AO156" s="99">
        <v>800</v>
      </c>
      <c r="AP156" s="114">
        <v>4000</v>
      </c>
      <c r="AQ156" s="102">
        <f t="shared" si="88"/>
        <v>24000</v>
      </c>
      <c r="AR156" s="99">
        <v>800</v>
      </c>
      <c r="AS156" s="114"/>
      <c r="AT156" s="102">
        <f t="shared" si="89"/>
        <v>24800</v>
      </c>
      <c r="AU156" s="99">
        <v>800</v>
      </c>
      <c r="AV156" s="114"/>
      <c r="AW156" s="102">
        <f t="shared" si="90"/>
        <v>25600</v>
      </c>
      <c r="AX156" s="99">
        <v>800</v>
      </c>
      <c r="AY156" s="114"/>
      <c r="AZ156" s="102">
        <f t="shared" si="91"/>
        <v>26400</v>
      </c>
    </row>
    <row r="157" spans="1:52" x14ac:dyDescent="0.25">
      <c r="A157" s="41">
        <f>VLOOKUP(B157,справочник!$B$2:$E$322,4,FALSE)</f>
        <v>243</v>
      </c>
      <c r="B157" t="str">
        <f t="shared" si="63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>INT(($H$325-G157)/30)</f>
        <v>52</v>
      </c>
      <c r="I157" s="1">
        <f t="shared" si="78"/>
        <v>52000</v>
      </c>
      <c r="J157" s="17">
        <f>1000</f>
        <v>1000</v>
      </c>
      <c r="K157" s="17">
        <v>45000</v>
      </c>
      <c r="L157" s="18">
        <f t="shared" si="64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65"/>
        <v>14600</v>
      </c>
      <c r="Z157" s="96">
        <v>12</v>
      </c>
      <c r="AA157" s="96">
        <f t="shared" si="66"/>
        <v>9600</v>
      </c>
      <c r="AB157" s="96">
        <f t="shared" si="67"/>
        <v>1000</v>
      </c>
      <c r="AC157" s="99">
        <v>800</v>
      </c>
      <c r="AD157" s="98">
        <v>1600</v>
      </c>
      <c r="AE157" s="102">
        <f t="shared" si="68"/>
        <v>200</v>
      </c>
      <c r="AF157" s="99">
        <v>800</v>
      </c>
      <c r="AG157" s="98"/>
      <c r="AH157" s="102">
        <f t="shared" si="85"/>
        <v>1000</v>
      </c>
      <c r="AI157" s="99">
        <v>800</v>
      </c>
      <c r="AJ157" s="98">
        <v>800</v>
      </c>
      <c r="AK157" s="102">
        <f t="shared" si="86"/>
        <v>1000</v>
      </c>
      <c r="AL157" s="99">
        <v>800</v>
      </c>
      <c r="AM157" s="98"/>
      <c r="AN157" s="102">
        <f t="shared" si="87"/>
        <v>1800</v>
      </c>
      <c r="AO157" s="99">
        <v>800</v>
      </c>
      <c r="AP157" s="114">
        <v>2600</v>
      </c>
      <c r="AQ157" s="102">
        <f t="shared" si="88"/>
        <v>0</v>
      </c>
      <c r="AR157" s="99">
        <v>800</v>
      </c>
      <c r="AS157" s="114"/>
      <c r="AT157" s="102">
        <f t="shared" si="89"/>
        <v>800</v>
      </c>
      <c r="AU157" s="99">
        <v>800</v>
      </c>
      <c r="AV157" s="114"/>
      <c r="AW157" s="102">
        <f t="shared" si="90"/>
        <v>1600</v>
      </c>
      <c r="AX157" s="99">
        <v>800</v>
      </c>
      <c r="AY157" s="114"/>
      <c r="AZ157" s="102">
        <f t="shared" si="91"/>
        <v>2400</v>
      </c>
    </row>
    <row r="158" spans="1:52" x14ac:dyDescent="0.25">
      <c r="A158" s="41">
        <f>VLOOKUP(B158,справочник!$B$2:$E$322,4,FALSE)</f>
        <v>220</v>
      </c>
      <c r="B158" t="str">
        <f t="shared" si="63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>INT(($H$325-G158)/30)</f>
        <v>18</v>
      </c>
      <c r="I158" s="1">
        <f t="shared" si="78"/>
        <v>18000</v>
      </c>
      <c r="J158" s="17">
        <f>1000</f>
        <v>1000</v>
      </c>
      <c r="K158" s="17"/>
      <c r="L158" s="18">
        <f t="shared" si="64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65"/>
        <v>0</v>
      </c>
      <c r="Z158" s="96">
        <v>12</v>
      </c>
      <c r="AA158" s="96">
        <f t="shared" si="66"/>
        <v>9600</v>
      </c>
      <c r="AB158" s="96">
        <f t="shared" si="67"/>
        <v>26600</v>
      </c>
      <c r="AC158" s="99">
        <v>800</v>
      </c>
      <c r="AD158" s="98"/>
      <c r="AE158" s="102">
        <f t="shared" si="68"/>
        <v>27400</v>
      </c>
      <c r="AF158" s="99">
        <v>800</v>
      </c>
      <c r="AG158" s="98"/>
      <c r="AH158" s="102">
        <f t="shared" si="85"/>
        <v>28200</v>
      </c>
      <c r="AI158" s="99">
        <v>800</v>
      </c>
      <c r="AJ158" s="98"/>
      <c r="AK158" s="102">
        <f t="shared" si="86"/>
        <v>29000</v>
      </c>
      <c r="AL158" s="99">
        <v>800</v>
      </c>
      <c r="AM158" s="98"/>
      <c r="AN158" s="102">
        <f t="shared" si="87"/>
        <v>29800</v>
      </c>
      <c r="AO158" s="99">
        <v>800</v>
      </c>
      <c r="AP158" s="114"/>
      <c r="AQ158" s="102">
        <f t="shared" si="88"/>
        <v>30600</v>
      </c>
      <c r="AR158" s="99">
        <v>800</v>
      </c>
      <c r="AS158" s="114"/>
      <c r="AT158" s="102">
        <f t="shared" si="89"/>
        <v>31400</v>
      </c>
      <c r="AU158" s="99">
        <v>800</v>
      </c>
      <c r="AV158" s="114"/>
      <c r="AW158" s="102">
        <f t="shared" si="90"/>
        <v>32200</v>
      </c>
      <c r="AX158" s="99">
        <v>800</v>
      </c>
      <c r="AY158" s="114"/>
      <c r="AZ158" s="102">
        <f t="shared" si="91"/>
        <v>33000</v>
      </c>
    </row>
    <row r="159" spans="1:52" x14ac:dyDescent="0.25">
      <c r="A159" s="41">
        <f>VLOOKUP(B159,справочник!$B$2:$E$322,4,FALSE)</f>
        <v>3</v>
      </c>
      <c r="B159" t="str">
        <f t="shared" si="63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>INT(($H$325-G159)/30)</f>
        <v>25</v>
      </c>
      <c r="I159" s="1">
        <f t="shared" si="78"/>
        <v>25000</v>
      </c>
      <c r="J159" s="17">
        <f>4000</f>
        <v>4000</v>
      </c>
      <c r="K159" s="17"/>
      <c r="L159" s="18">
        <f t="shared" si="64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65"/>
        <v>15000</v>
      </c>
      <c r="Z159" s="96">
        <v>12</v>
      </c>
      <c r="AA159" s="96">
        <f t="shared" si="66"/>
        <v>9600</v>
      </c>
      <c r="AB159" s="96">
        <f t="shared" si="67"/>
        <v>15600</v>
      </c>
      <c r="AC159" s="99">
        <v>800</v>
      </c>
      <c r="AD159" s="98"/>
      <c r="AE159" s="102">
        <f t="shared" si="68"/>
        <v>16400</v>
      </c>
      <c r="AF159" s="99">
        <v>800</v>
      </c>
      <c r="AG159" s="98"/>
      <c r="AH159" s="102">
        <f t="shared" si="85"/>
        <v>17200</v>
      </c>
      <c r="AI159" s="99">
        <v>800</v>
      </c>
      <c r="AJ159" s="98"/>
      <c r="AK159" s="102">
        <f t="shared" si="86"/>
        <v>18000</v>
      </c>
      <c r="AL159" s="99">
        <v>800</v>
      </c>
      <c r="AM159" s="98"/>
      <c r="AN159" s="102">
        <f t="shared" si="87"/>
        <v>18800</v>
      </c>
      <c r="AO159" s="99">
        <v>800</v>
      </c>
      <c r="AP159" s="114"/>
      <c r="AQ159" s="102">
        <f t="shared" si="88"/>
        <v>19600</v>
      </c>
      <c r="AR159" s="99">
        <v>800</v>
      </c>
      <c r="AS159" s="114">
        <v>17000</v>
      </c>
      <c r="AT159" s="102">
        <f t="shared" si="89"/>
        <v>3400</v>
      </c>
      <c r="AU159" s="99">
        <v>800</v>
      </c>
      <c r="AV159" s="114"/>
      <c r="AW159" s="102">
        <f t="shared" si="90"/>
        <v>4200</v>
      </c>
      <c r="AX159" s="99">
        <v>800</v>
      </c>
      <c r="AY159" s="114"/>
      <c r="AZ159" s="102">
        <f t="shared" si="91"/>
        <v>5000</v>
      </c>
    </row>
    <row r="160" spans="1:52" x14ac:dyDescent="0.25">
      <c r="A160" s="41">
        <f>VLOOKUP(B160,справочник!$B$2:$E$322,4,FALSE)</f>
        <v>158</v>
      </c>
      <c r="B160" t="str">
        <f t="shared" si="63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>INT(($H$325-G160)/30)</f>
        <v>23</v>
      </c>
      <c r="I160" s="1">
        <f t="shared" si="78"/>
        <v>23000</v>
      </c>
      <c r="J160" s="17">
        <f>1000</f>
        <v>1000</v>
      </c>
      <c r="K160" s="17"/>
      <c r="L160" s="18">
        <f t="shared" si="64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65"/>
        <v>0</v>
      </c>
      <c r="Z160" s="96">
        <v>12</v>
      </c>
      <c r="AA160" s="96">
        <f t="shared" si="66"/>
        <v>9600</v>
      </c>
      <c r="AB160" s="96">
        <f t="shared" si="67"/>
        <v>31600</v>
      </c>
      <c r="AC160" s="99">
        <v>800</v>
      </c>
      <c r="AD160" s="98"/>
      <c r="AE160" s="102">
        <f t="shared" si="68"/>
        <v>32400</v>
      </c>
      <c r="AF160" s="99">
        <v>800</v>
      </c>
      <c r="AG160" s="98"/>
      <c r="AH160" s="102">
        <f t="shared" si="85"/>
        <v>33200</v>
      </c>
      <c r="AI160" s="99">
        <v>800</v>
      </c>
      <c r="AJ160" s="98"/>
      <c r="AK160" s="102">
        <f t="shared" si="86"/>
        <v>34000</v>
      </c>
      <c r="AL160" s="99">
        <v>800</v>
      </c>
      <c r="AM160" s="98"/>
      <c r="AN160" s="102">
        <f t="shared" si="87"/>
        <v>34800</v>
      </c>
      <c r="AO160" s="99">
        <v>800</v>
      </c>
      <c r="AP160" s="114"/>
      <c r="AQ160" s="102">
        <f t="shared" si="88"/>
        <v>35600</v>
      </c>
      <c r="AR160" s="99">
        <v>800</v>
      </c>
      <c r="AS160" s="114"/>
      <c r="AT160" s="102">
        <f t="shared" si="89"/>
        <v>36400</v>
      </c>
      <c r="AU160" s="99">
        <v>800</v>
      </c>
      <c r="AV160" s="114"/>
      <c r="AW160" s="102">
        <f t="shared" si="90"/>
        <v>37200</v>
      </c>
      <c r="AX160" s="99">
        <v>800</v>
      </c>
      <c r="AY160" s="114"/>
      <c r="AZ160" s="102">
        <f t="shared" si="91"/>
        <v>38000</v>
      </c>
    </row>
    <row r="161" spans="1:52" s="80" customFormat="1" x14ac:dyDescent="0.25">
      <c r="A161" s="103">
        <f>VLOOKUP(B161,справочник!$B$2:$E$322,4,FALSE)</f>
        <v>139</v>
      </c>
      <c r="B161" s="80" t="str">
        <f t="shared" si="63"/>
        <v>149Левина Елена Александровна (Дмитрий)</v>
      </c>
      <c r="C161" s="5">
        <v>149</v>
      </c>
      <c r="D161" s="7" t="s">
        <v>150</v>
      </c>
      <c r="E161" s="5" t="s">
        <v>467</v>
      </c>
      <c r="F161" s="19">
        <v>40715</v>
      </c>
      <c r="G161" s="19">
        <v>40725</v>
      </c>
      <c r="H161" s="20">
        <f>INT(($H$325-G161)/30)</f>
        <v>54</v>
      </c>
      <c r="I161" s="5">
        <f t="shared" si="78"/>
        <v>54000</v>
      </c>
      <c r="J161" s="20">
        <v>54000</v>
      </c>
      <c r="K161" s="20"/>
      <c r="L161" s="21">
        <f t="shared" si="64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 t="shared" si="65"/>
        <v>9600</v>
      </c>
      <c r="Z161" s="104">
        <v>12</v>
      </c>
      <c r="AA161" s="104">
        <f t="shared" si="66"/>
        <v>9600</v>
      </c>
      <c r="AB161" s="104">
        <f t="shared" si="67"/>
        <v>0</v>
      </c>
      <c r="AC161" s="104">
        <v>0</v>
      </c>
      <c r="AD161" s="105"/>
      <c r="AE161" s="130">
        <f>AB163+AC163-AD163+AB162</f>
        <v>35800</v>
      </c>
      <c r="AF161" s="104">
        <v>0</v>
      </c>
      <c r="AG161" s="105"/>
      <c r="AH161" s="130">
        <f>AE161+AF163-AG163</f>
        <v>31800</v>
      </c>
      <c r="AI161" s="104">
        <v>0</v>
      </c>
      <c r="AJ161" s="105"/>
      <c r="AK161" s="130">
        <f>AH161+AI163-AJ163</f>
        <v>27800</v>
      </c>
      <c r="AL161" s="104">
        <v>0</v>
      </c>
      <c r="AM161" s="105"/>
      <c r="AN161" s="130">
        <f>AK161+AL163-AM163</f>
        <v>15600</v>
      </c>
      <c r="AO161" s="104">
        <v>0</v>
      </c>
      <c r="AP161" s="105"/>
      <c r="AQ161" s="130">
        <f>AN161+AO163-AP163</f>
        <v>16400</v>
      </c>
      <c r="AR161" s="104">
        <v>0</v>
      </c>
      <c r="AS161" s="105"/>
      <c r="AT161" s="130">
        <f>AQ161+AR163-AS163</f>
        <v>17200</v>
      </c>
      <c r="AU161" s="104">
        <v>0</v>
      </c>
      <c r="AV161" s="105"/>
      <c r="AW161" s="140">
        <f>AT161+AU163-AV163</f>
        <v>18000</v>
      </c>
      <c r="AX161" s="104">
        <v>0</v>
      </c>
      <c r="AY161" s="105"/>
      <c r="AZ161" s="140">
        <f>AW161+AX163-AY163</f>
        <v>18800</v>
      </c>
    </row>
    <row r="162" spans="1:52" s="80" customFormat="1" x14ac:dyDescent="0.25">
      <c r="A162" s="103">
        <f>VLOOKUP(B162,справочник!$B$2:$E$322,4,FALSE)</f>
        <v>139</v>
      </c>
      <c r="B162" s="80" t="str">
        <f t="shared" si="63"/>
        <v>147Левина Елена Александровна (Дмитрий)</v>
      </c>
      <c r="C162" s="5">
        <v>147</v>
      </c>
      <c r="D162" s="7" t="s">
        <v>150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78"/>
        <v>52000</v>
      </c>
      <c r="J162" s="20">
        <v>54000</v>
      </c>
      <c r="K162" s="20"/>
      <c r="L162" s="21">
        <f t="shared" si="64"/>
        <v>-2000</v>
      </c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21">
        <f t="shared" si="65"/>
        <v>0</v>
      </c>
      <c r="Z162" s="104">
        <v>0</v>
      </c>
      <c r="AA162" s="104">
        <f t="shared" si="66"/>
        <v>0</v>
      </c>
      <c r="AB162" s="104">
        <f t="shared" si="67"/>
        <v>-2000</v>
      </c>
      <c r="AC162" s="104">
        <v>0</v>
      </c>
      <c r="AD162" s="105"/>
      <c r="AE162" s="131"/>
      <c r="AF162" s="104">
        <v>0</v>
      </c>
      <c r="AG162" s="105"/>
      <c r="AH162" s="131"/>
      <c r="AI162" s="104">
        <v>0</v>
      </c>
      <c r="AJ162" s="105"/>
      <c r="AK162" s="131"/>
      <c r="AL162" s="104">
        <v>0</v>
      </c>
      <c r="AM162" s="105"/>
      <c r="AN162" s="131"/>
      <c r="AO162" s="104">
        <v>0</v>
      </c>
      <c r="AP162" s="105"/>
      <c r="AQ162" s="131"/>
      <c r="AR162" s="104">
        <v>0</v>
      </c>
      <c r="AS162" s="105"/>
      <c r="AT162" s="131"/>
      <c r="AU162" s="104">
        <v>0</v>
      </c>
      <c r="AV162" s="105"/>
      <c r="AW162" s="142"/>
      <c r="AX162" s="104">
        <v>0</v>
      </c>
      <c r="AY162" s="105"/>
      <c r="AZ162" s="142"/>
    </row>
    <row r="163" spans="1:52" s="80" customFormat="1" x14ac:dyDescent="0.25">
      <c r="A163" s="103">
        <f>VLOOKUP(B163,справочник!$B$2:$E$322,4,FALSE)</f>
        <v>139</v>
      </c>
      <c r="B163" s="80" t="str">
        <f t="shared" si="63"/>
        <v>148Левина Елена Александровна (Дмитрий)</v>
      </c>
      <c r="C163" s="5">
        <v>148</v>
      </c>
      <c r="D163" s="7" t="s">
        <v>150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78"/>
        <v>52000</v>
      </c>
      <c r="J163" s="20">
        <f>11000+4000</f>
        <v>15000</v>
      </c>
      <c r="K163" s="20"/>
      <c r="L163" s="21">
        <f t="shared" si="64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65"/>
        <v>0</v>
      </c>
      <c r="Z163" s="104">
        <v>0</v>
      </c>
      <c r="AA163" s="104">
        <f t="shared" si="66"/>
        <v>0</v>
      </c>
      <c r="AB163" s="104">
        <f>L163+AA163-Y163</f>
        <v>37000</v>
      </c>
      <c r="AC163" s="104">
        <v>800</v>
      </c>
      <c r="AD163" s="105"/>
      <c r="AE163" s="132"/>
      <c r="AF163" s="104">
        <v>800</v>
      </c>
      <c r="AG163" s="105">
        <v>4800</v>
      </c>
      <c r="AH163" s="132"/>
      <c r="AI163" s="104">
        <v>800</v>
      </c>
      <c r="AJ163" s="105">
        <v>4800</v>
      </c>
      <c r="AK163" s="132"/>
      <c r="AL163" s="104">
        <v>800</v>
      </c>
      <c r="AM163" s="105">
        <v>13000</v>
      </c>
      <c r="AN163" s="132"/>
      <c r="AO163" s="104">
        <v>800</v>
      </c>
      <c r="AP163" s="105"/>
      <c r="AQ163" s="132"/>
      <c r="AR163" s="104">
        <v>800</v>
      </c>
      <c r="AS163" s="105"/>
      <c r="AT163" s="132"/>
      <c r="AU163" s="104">
        <v>800</v>
      </c>
      <c r="AV163" s="105"/>
      <c r="AW163" s="141"/>
      <c r="AX163" s="104">
        <v>800</v>
      </c>
      <c r="AY163" s="105"/>
      <c r="AZ163" s="141"/>
    </row>
    <row r="164" spans="1:52" s="80" customFormat="1" x14ac:dyDescent="0.25">
      <c r="A164" s="103">
        <f>VLOOKUP(B164,справочник!$B$2:$E$322,4,FALSE)</f>
        <v>261</v>
      </c>
      <c r="B164" s="80" t="str">
        <f t="shared" si="63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f>INT(($H$325-G164)/30)</f>
        <v>32</v>
      </c>
      <c r="I164" s="5">
        <f t="shared" si="78"/>
        <v>32000</v>
      </c>
      <c r="J164" s="20">
        <v>19000</v>
      </c>
      <c r="K164" s="20"/>
      <c r="L164" s="21">
        <f t="shared" si="64"/>
        <v>13000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66"/>
        <v>9600</v>
      </c>
      <c r="AB164" s="104">
        <f t="shared" si="67"/>
        <v>10600</v>
      </c>
      <c r="AC164" s="104">
        <v>800</v>
      </c>
      <c r="AD164" s="105"/>
      <c r="AE164" s="130">
        <f>SUM(AB164:AB165)+SUM(AC164:AC165)</f>
        <v>26400</v>
      </c>
      <c r="AF164" s="104">
        <v>800</v>
      </c>
      <c r="AG164" s="105"/>
      <c r="AH164" s="130">
        <f>SUM(AE164:AE165)+SUM(AF164:AF165)</f>
        <v>27200</v>
      </c>
      <c r="AI164" s="104">
        <v>800</v>
      </c>
      <c r="AJ164" s="105"/>
      <c r="AK164" s="130">
        <f>SUM(AH164:AH165)+SUM(AI164:AI165)</f>
        <v>28000</v>
      </c>
      <c r="AL164" s="104">
        <v>800</v>
      </c>
      <c r="AM164" s="105"/>
      <c r="AN164" s="130">
        <f>SUM(AK164:AK165)+SUM(AL164:AL165)</f>
        <v>28800</v>
      </c>
      <c r="AO164" s="104">
        <v>800</v>
      </c>
      <c r="AP164" s="105"/>
      <c r="AQ164" s="130">
        <f>SUM(AN164:AN165)+SUM(AO164:AO165)</f>
        <v>29600</v>
      </c>
      <c r="AR164" s="104">
        <v>800</v>
      </c>
      <c r="AS164" s="105"/>
      <c r="AT164" s="130">
        <f>SUM(AQ164:AQ165)+SUM(AR164:AR165)</f>
        <v>30400</v>
      </c>
      <c r="AU164" s="104">
        <v>800</v>
      </c>
      <c r="AV164" s="105"/>
      <c r="AW164" s="140">
        <f>SUM(AT164:AT165)+SUM(AU164:AU165)</f>
        <v>31200</v>
      </c>
      <c r="AX164" s="104">
        <v>800</v>
      </c>
      <c r="AY164" s="105"/>
      <c r="AZ164" s="140">
        <f>SUM(AW164:AW165)+SUM(AX164:AX165)</f>
        <v>32000</v>
      </c>
    </row>
    <row r="165" spans="1:52" s="80" customFormat="1" x14ac:dyDescent="0.25">
      <c r="A165" s="103">
        <f>VLOOKUP(B165,справочник!$B$2:$E$322,4,FALSE)</f>
        <v>261</v>
      </c>
      <c r="B165" s="80" t="str">
        <f t="shared" si="63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78"/>
        <v>43000</v>
      </c>
      <c r="J165" s="20">
        <f>9000+19000</f>
        <v>28000</v>
      </c>
      <c r="K165" s="20"/>
      <c r="L165" s="21">
        <f t="shared" si="64"/>
        <v>15000</v>
      </c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65"/>
        <v>0</v>
      </c>
      <c r="Z165" s="104">
        <v>0</v>
      </c>
      <c r="AA165" s="104">
        <f t="shared" si="66"/>
        <v>0</v>
      </c>
      <c r="AB165" s="104">
        <f t="shared" si="67"/>
        <v>15000</v>
      </c>
      <c r="AC165" s="104">
        <v>0</v>
      </c>
      <c r="AD165" s="105"/>
      <c r="AE165" s="132"/>
      <c r="AF165" s="104">
        <v>0</v>
      </c>
      <c r="AG165" s="105"/>
      <c r="AH165" s="132"/>
      <c r="AI165" s="104">
        <v>0</v>
      </c>
      <c r="AJ165" s="105"/>
      <c r="AK165" s="132"/>
      <c r="AL165" s="104">
        <v>0</v>
      </c>
      <c r="AM165" s="105"/>
      <c r="AN165" s="132"/>
      <c r="AO165" s="104">
        <v>0</v>
      </c>
      <c r="AP165" s="105"/>
      <c r="AQ165" s="132"/>
      <c r="AR165" s="104">
        <v>0</v>
      </c>
      <c r="AS165" s="105"/>
      <c r="AT165" s="132"/>
      <c r="AU165" s="104">
        <v>0</v>
      </c>
      <c r="AV165" s="105">
        <v>4800</v>
      </c>
      <c r="AW165" s="141"/>
      <c r="AX165" s="104">
        <v>0</v>
      </c>
      <c r="AY165" s="105"/>
      <c r="AZ165" s="141"/>
    </row>
    <row r="166" spans="1:52" x14ac:dyDescent="0.25">
      <c r="A166" s="41">
        <f>VLOOKUP(B166,справочник!$B$2:$E$322,4,FALSE)</f>
        <v>288</v>
      </c>
      <c r="B166" t="str">
        <f t="shared" si="63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78"/>
        <v>28000</v>
      </c>
      <c r="J166" s="17"/>
      <c r="K166" s="17"/>
      <c r="L166" s="18">
        <f t="shared" si="64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65"/>
        <v>0</v>
      </c>
      <c r="Z166" s="96">
        <v>12</v>
      </c>
      <c r="AA166" s="96">
        <f t="shared" si="66"/>
        <v>9600</v>
      </c>
      <c r="AB166" s="96">
        <f t="shared" si="67"/>
        <v>37600</v>
      </c>
      <c r="AC166" s="99">
        <v>800</v>
      </c>
      <c r="AD166" s="98"/>
      <c r="AE166" s="102">
        <f t="shared" si="68"/>
        <v>38400</v>
      </c>
      <c r="AF166" s="99">
        <v>800</v>
      </c>
      <c r="AG166" s="98"/>
      <c r="AH166" s="102">
        <f t="shared" ref="AH166:AH168" si="92">AE166+AF166-AG166</f>
        <v>39200</v>
      </c>
      <c r="AI166" s="99">
        <v>800</v>
      </c>
      <c r="AJ166" s="98"/>
      <c r="AK166" s="102">
        <f t="shared" ref="AK166:AK168" si="93">AH166+AI166-AJ166</f>
        <v>40000</v>
      </c>
      <c r="AL166" s="99">
        <v>800</v>
      </c>
      <c r="AM166" s="98"/>
      <c r="AN166" s="102">
        <f t="shared" ref="AN166:AN168" si="94">AK166+AL166-AM166</f>
        <v>40800</v>
      </c>
      <c r="AO166" s="99">
        <v>800</v>
      </c>
      <c r="AP166" s="114"/>
      <c r="AQ166" s="102">
        <f t="shared" ref="AQ166:AQ168" si="95">AN166+AO166-AP166</f>
        <v>41600</v>
      </c>
      <c r="AR166" s="99">
        <v>800</v>
      </c>
      <c r="AS166" s="114"/>
      <c r="AT166" s="102">
        <f t="shared" ref="AT166:AT168" si="96">AQ166+AR166-AS166</f>
        <v>42400</v>
      </c>
      <c r="AU166" s="99">
        <v>800</v>
      </c>
      <c r="AV166" s="114"/>
      <c r="AW166" s="102">
        <f t="shared" ref="AW166:AW168" si="97">AT166+AU166-AV166</f>
        <v>43200</v>
      </c>
      <c r="AX166" s="99">
        <v>800</v>
      </c>
      <c r="AY166" s="114"/>
      <c r="AZ166" s="102">
        <f t="shared" ref="AZ166:AZ168" si="98">AW166+AX166-AY166</f>
        <v>44000</v>
      </c>
    </row>
    <row r="167" spans="1:52" x14ac:dyDescent="0.25">
      <c r="A167" s="41">
        <f>VLOOKUP(B167,справочник!$B$2:$E$322,4,FALSE)</f>
        <v>166</v>
      </c>
      <c r="B167" t="str">
        <f t="shared" si="63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78"/>
        <v>17000</v>
      </c>
      <c r="J167" s="17">
        <v>5000</v>
      </c>
      <c r="K167" s="17"/>
      <c r="L167" s="18">
        <f t="shared" si="64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65"/>
        <v>14200</v>
      </c>
      <c r="Z167" s="96">
        <v>12</v>
      </c>
      <c r="AA167" s="96">
        <f t="shared" si="66"/>
        <v>9600</v>
      </c>
      <c r="AB167" s="96">
        <f t="shared" si="67"/>
        <v>7400</v>
      </c>
      <c r="AC167" s="99">
        <v>800</v>
      </c>
      <c r="AD167" s="98"/>
      <c r="AE167" s="102">
        <f t="shared" si="68"/>
        <v>8200</v>
      </c>
      <c r="AF167" s="99">
        <v>800</v>
      </c>
      <c r="AG167" s="98">
        <v>4000</v>
      </c>
      <c r="AH167" s="102">
        <f t="shared" si="92"/>
        <v>5000</v>
      </c>
      <c r="AI167" s="99">
        <v>800</v>
      </c>
      <c r="AJ167" s="98"/>
      <c r="AK167" s="102">
        <f t="shared" si="93"/>
        <v>5800</v>
      </c>
      <c r="AL167" s="99">
        <v>800</v>
      </c>
      <c r="AM167" s="98"/>
      <c r="AN167" s="102">
        <f t="shared" si="94"/>
        <v>6600</v>
      </c>
      <c r="AO167" s="99">
        <v>800</v>
      </c>
      <c r="AP167" s="114"/>
      <c r="AQ167" s="102">
        <f t="shared" si="95"/>
        <v>7400</v>
      </c>
      <c r="AR167" s="99">
        <v>800</v>
      </c>
      <c r="AS167" s="114"/>
      <c r="AT167" s="102">
        <f t="shared" si="96"/>
        <v>8200</v>
      </c>
      <c r="AU167" s="99">
        <v>800</v>
      </c>
      <c r="AV167" s="114"/>
      <c r="AW167" s="102">
        <f t="shared" si="97"/>
        <v>9000</v>
      </c>
      <c r="AX167" s="99">
        <v>800</v>
      </c>
      <c r="AY167" s="114">
        <v>4000</v>
      </c>
      <c r="AZ167" s="102">
        <f t="shared" si="98"/>
        <v>5800</v>
      </c>
    </row>
    <row r="168" spans="1:52" x14ac:dyDescent="0.25">
      <c r="A168" s="41">
        <f>VLOOKUP(B168,справочник!$B$2:$E$322,4,FALSE)</f>
        <v>118</v>
      </c>
      <c r="B168" t="str">
        <f t="shared" si="63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78"/>
        <v>30000</v>
      </c>
      <c r="J168" s="17">
        <v>23000</v>
      </c>
      <c r="K168" s="17"/>
      <c r="L168" s="18">
        <f t="shared" si="64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65"/>
        <v>12000</v>
      </c>
      <c r="Z168" s="96">
        <v>12</v>
      </c>
      <c r="AA168" s="96">
        <f t="shared" si="66"/>
        <v>9600</v>
      </c>
      <c r="AB168" s="96">
        <f t="shared" si="67"/>
        <v>4600</v>
      </c>
      <c r="AC168" s="99">
        <v>800</v>
      </c>
      <c r="AD168" s="98"/>
      <c r="AE168" s="102">
        <f t="shared" si="68"/>
        <v>5400</v>
      </c>
      <c r="AF168" s="99">
        <v>800</v>
      </c>
      <c r="AG168" s="98"/>
      <c r="AH168" s="102">
        <f t="shared" si="92"/>
        <v>6200</v>
      </c>
      <c r="AI168" s="99">
        <v>800</v>
      </c>
      <c r="AJ168" s="98"/>
      <c r="AK168" s="102">
        <f t="shared" si="93"/>
        <v>7000</v>
      </c>
      <c r="AL168" s="99">
        <v>800</v>
      </c>
      <c r="AM168" s="98"/>
      <c r="AN168" s="102">
        <f t="shared" si="94"/>
        <v>7800</v>
      </c>
      <c r="AO168" s="99">
        <v>800</v>
      </c>
      <c r="AP168" s="114"/>
      <c r="AQ168" s="102">
        <f t="shared" si="95"/>
        <v>8600</v>
      </c>
      <c r="AR168" s="99">
        <v>800</v>
      </c>
      <c r="AS168" s="114"/>
      <c r="AT168" s="102">
        <f t="shared" si="96"/>
        <v>9400</v>
      </c>
      <c r="AU168" s="99">
        <v>800</v>
      </c>
      <c r="AV168" s="114"/>
      <c r="AW168" s="102">
        <f t="shared" si="97"/>
        <v>10200</v>
      </c>
      <c r="AX168" s="99">
        <v>800</v>
      </c>
      <c r="AY168" s="114"/>
      <c r="AZ168" s="102">
        <f t="shared" si="98"/>
        <v>11000</v>
      </c>
    </row>
    <row r="169" spans="1:52" s="80" customFormat="1" x14ac:dyDescent="0.25">
      <c r="A169" s="103">
        <f>VLOOKUP(B169,справочник!$B$2:$E$322,4,FALSE)</f>
        <v>199</v>
      </c>
      <c r="B169" s="80" t="str">
        <f t="shared" si="63"/>
        <v>207Лошкарев Виктор Ильич</v>
      </c>
      <c r="C169" s="5">
        <v>207</v>
      </c>
      <c r="D169" s="7" t="s">
        <v>155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78"/>
        <v>44000</v>
      </c>
      <c r="J169" s="20">
        <v>1000</v>
      </c>
      <c r="K169" s="20"/>
      <c r="L169" s="21">
        <f t="shared" si="64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65"/>
        <v>0</v>
      </c>
      <c r="Z169" s="104">
        <v>12</v>
      </c>
      <c r="AA169" s="104">
        <f t="shared" si="66"/>
        <v>9600</v>
      </c>
      <c r="AB169" s="104">
        <f t="shared" si="67"/>
        <v>52600</v>
      </c>
      <c r="AC169" s="104">
        <v>800</v>
      </c>
      <c r="AD169" s="105"/>
      <c r="AE169" s="130">
        <f>SUM(AB169:AB170)+SUM(AC169:AC170)</f>
        <v>94400</v>
      </c>
      <c r="AF169" s="104">
        <v>800</v>
      </c>
      <c r="AG169" s="105"/>
      <c r="AH169" s="130">
        <f>SUM(AE169:AE170)+SUM(AF169:AF170)</f>
        <v>95200</v>
      </c>
      <c r="AI169" s="104">
        <v>800</v>
      </c>
      <c r="AJ169" s="105"/>
      <c r="AK169" s="130">
        <f>SUM(AH169:AH170)+SUM(AI169:AI170)</f>
        <v>96000</v>
      </c>
      <c r="AL169" s="104">
        <v>800</v>
      </c>
      <c r="AM169" s="105"/>
      <c r="AN169" s="130">
        <f>SUM(AK169:AK170)+SUM(AL169:AL170)</f>
        <v>96800</v>
      </c>
      <c r="AO169" s="104">
        <v>800</v>
      </c>
      <c r="AP169" s="105"/>
      <c r="AQ169" s="130">
        <f>SUM(AN169:AN170)+SUM(AO169:AO170)</f>
        <v>97600</v>
      </c>
      <c r="AR169" s="104">
        <v>800</v>
      </c>
      <c r="AS169" s="105"/>
      <c r="AT169" s="130">
        <f>SUM(AQ169:AQ170)+SUM(AR169:AR170)</f>
        <v>98400</v>
      </c>
      <c r="AU169" s="104">
        <v>800</v>
      </c>
      <c r="AV169" s="105"/>
      <c r="AW169" s="140">
        <f>SUM(AT169:AT170)+SUM(AU169:AU170)</f>
        <v>99200</v>
      </c>
      <c r="AX169" s="104">
        <v>800</v>
      </c>
      <c r="AY169" s="105"/>
      <c r="AZ169" s="140">
        <f>SUM(AW169:AW170)+SUM(AX169:AX170)</f>
        <v>100000</v>
      </c>
    </row>
    <row r="170" spans="1:52" s="80" customFormat="1" x14ac:dyDescent="0.25">
      <c r="A170" s="103">
        <f>VLOOKUP(B170,справочник!$B$2:$E$322,4,FALSE)</f>
        <v>199</v>
      </c>
      <c r="B170" s="80" t="str">
        <f t="shared" si="63"/>
        <v>208Лошкарев Виктор Ильич</v>
      </c>
      <c r="C170" s="5">
        <v>208</v>
      </c>
      <c r="D170" s="7" t="s">
        <v>155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78"/>
        <v>42000</v>
      </c>
      <c r="J170" s="20">
        <v>1000</v>
      </c>
      <c r="K170" s="20"/>
      <c r="L170" s="21">
        <f t="shared" si="64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65"/>
        <v>0</v>
      </c>
      <c r="Z170" s="104">
        <v>0</v>
      </c>
      <c r="AA170" s="104">
        <f t="shared" si="66"/>
        <v>0</v>
      </c>
      <c r="AB170" s="104">
        <f t="shared" si="67"/>
        <v>41000</v>
      </c>
      <c r="AC170" s="104">
        <v>0</v>
      </c>
      <c r="AD170" s="105"/>
      <c r="AE170" s="132"/>
      <c r="AF170" s="104">
        <v>0</v>
      </c>
      <c r="AG170" s="105"/>
      <c r="AH170" s="132"/>
      <c r="AI170" s="104">
        <v>0</v>
      </c>
      <c r="AJ170" s="105"/>
      <c r="AK170" s="132"/>
      <c r="AL170" s="104">
        <v>0</v>
      </c>
      <c r="AM170" s="105"/>
      <c r="AN170" s="132"/>
      <c r="AO170" s="104">
        <v>0</v>
      </c>
      <c r="AP170" s="105"/>
      <c r="AQ170" s="132"/>
      <c r="AR170" s="104">
        <v>0</v>
      </c>
      <c r="AS170" s="105"/>
      <c r="AT170" s="132"/>
      <c r="AU170" s="104">
        <v>0</v>
      </c>
      <c r="AV170" s="105"/>
      <c r="AW170" s="141"/>
      <c r="AX170" s="104">
        <v>0</v>
      </c>
      <c r="AY170" s="105"/>
      <c r="AZ170" s="141"/>
    </row>
    <row r="171" spans="1:52" x14ac:dyDescent="0.25">
      <c r="A171" s="41">
        <f>VLOOKUP(B171,справочник!$B$2:$E$322,4,FALSE)</f>
        <v>164</v>
      </c>
      <c r="B171" t="str">
        <f t="shared" si="63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>INT(($H$325-G171)/30)</f>
        <v>26</v>
      </c>
      <c r="I171" s="1">
        <f t="shared" si="78"/>
        <v>26000</v>
      </c>
      <c r="J171" s="17">
        <v>1000</v>
      </c>
      <c r="K171" s="17"/>
      <c r="L171" s="18">
        <f t="shared" si="64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65"/>
        <v>10600</v>
      </c>
      <c r="Z171" s="96">
        <v>12</v>
      </c>
      <c r="AA171" s="96">
        <f t="shared" si="66"/>
        <v>9600</v>
      </c>
      <c r="AB171" s="96">
        <f t="shared" si="67"/>
        <v>24000</v>
      </c>
      <c r="AC171" s="99">
        <v>800</v>
      </c>
      <c r="AD171" s="98"/>
      <c r="AE171" s="102">
        <f t="shared" si="68"/>
        <v>24800</v>
      </c>
      <c r="AF171" s="99">
        <v>800</v>
      </c>
      <c r="AG171" s="98"/>
      <c r="AH171" s="102">
        <f t="shared" ref="AH171:AH180" si="99">AE171+AF171-AG171</f>
        <v>25600</v>
      </c>
      <c r="AI171" s="99">
        <v>800</v>
      </c>
      <c r="AJ171" s="98"/>
      <c r="AK171" s="102">
        <f t="shared" ref="AK171:AK180" si="100">AH171+AI171-AJ171</f>
        <v>26400</v>
      </c>
      <c r="AL171" s="99">
        <v>800</v>
      </c>
      <c r="AM171" s="98"/>
      <c r="AN171" s="102">
        <f t="shared" ref="AN171:AN180" si="101">AK171+AL171-AM171</f>
        <v>27200</v>
      </c>
      <c r="AO171" s="99">
        <v>800</v>
      </c>
      <c r="AP171" s="114"/>
      <c r="AQ171" s="102">
        <f t="shared" ref="AQ171:AQ180" si="102">AN171+AO171-AP171</f>
        <v>28000</v>
      </c>
      <c r="AR171" s="99">
        <v>800</v>
      </c>
      <c r="AS171" s="114"/>
      <c r="AT171" s="102">
        <f t="shared" ref="AT171:AT180" si="103">AQ171+AR171-AS171</f>
        <v>28800</v>
      </c>
      <c r="AU171" s="99">
        <v>800</v>
      </c>
      <c r="AV171" s="114"/>
      <c r="AW171" s="102">
        <f t="shared" ref="AW171:AW180" si="104">AT171+AU171-AV171</f>
        <v>29600</v>
      </c>
      <c r="AX171" s="99">
        <v>800</v>
      </c>
      <c r="AY171" s="114"/>
      <c r="AZ171" s="102">
        <f t="shared" ref="AZ171:AZ180" si="105">AW171+AX171-AY171</f>
        <v>30400</v>
      </c>
    </row>
    <row r="172" spans="1:52" x14ac:dyDescent="0.25">
      <c r="A172" s="41">
        <f>VLOOKUP(B172,справочник!$B$2:$E$322,4,FALSE)</f>
        <v>34</v>
      </c>
      <c r="B172" t="str">
        <f t="shared" si="63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>INT(($H$325-G172)/30)</f>
        <v>52</v>
      </c>
      <c r="I172" s="1">
        <f t="shared" si="78"/>
        <v>52000</v>
      </c>
      <c r="J172" s="17">
        <v>55000</v>
      </c>
      <c r="K172" s="17"/>
      <c r="L172" s="18">
        <f t="shared" si="64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65"/>
        <v>0</v>
      </c>
      <c r="Z172" s="96">
        <v>12</v>
      </c>
      <c r="AA172" s="96">
        <f t="shared" si="66"/>
        <v>9600</v>
      </c>
      <c r="AB172" s="96">
        <f t="shared" si="67"/>
        <v>6600</v>
      </c>
      <c r="AC172" s="99">
        <v>800</v>
      </c>
      <c r="AD172" s="98"/>
      <c r="AE172" s="102">
        <f t="shared" si="68"/>
        <v>7400</v>
      </c>
      <c r="AF172" s="99">
        <v>800</v>
      </c>
      <c r="AG172" s="98"/>
      <c r="AH172" s="102">
        <f t="shared" si="99"/>
        <v>8200</v>
      </c>
      <c r="AI172" s="99">
        <v>800</v>
      </c>
      <c r="AJ172" s="98"/>
      <c r="AK172" s="102">
        <f t="shared" si="100"/>
        <v>9000</v>
      </c>
      <c r="AL172" s="99">
        <v>800</v>
      </c>
      <c r="AM172" s="98"/>
      <c r="AN172" s="102">
        <f t="shared" si="101"/>
        <v>9800</v>
      </c>
      <c r="AO172" s="99">
        <v>800</v>
      </c>
      <c r="AP172" s="114"/>
      <c r="AQ172" s="102">
        <f t="shared" si="102"/>
        <v>10600</v>
      </c>
      <c r="AR172" s="99">
        <v>800</v>
      </c>
      <c r="AS172" s="114"/>
      <c r="AT172" s="102">
        <f t="shared" si="103"/>
        <v>11400</v>
      </c>
      <c r="AU172" s="99">
        <v>800</v>
      </c>
      <c r="AV172" s="114"/>
      <c r="AW172" s="102">
        <f t="shared" si="104"/>
        <v>12200</v>
      </c>
      <c r="AX172" s="99">
        <v>800</v>
      </c>
      <c r="AY172" s="114"/>
      <c r="AZ172" s="102">
        <f t="shared" si="105"/>
        <v>13000</v>
      </c>
    </row>
    <row r="173" spans="1:52" x14ac:dyDescent="0.25">
      <c r="A173" s="41">
        <f>VLOOKUP(B173,справочник!$B$2:$E$322,4,FALSE)</f>
        <v>13</v>
      </c>
      <c r="B173" t="str">
        <f t="shared" si="63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>INT(($H$325-G173)/30)</f>
        <v>29</v>
      </c>
      <c r="I173" s="1">
        <f t="shared" si="78"/>
        <v>29000</v>
      </c>
      <c r="J173" s="17">
        <v>13000</v>
      </c>
      <c r="K173" s="17"/>
      <c r="L173" s="18">
        <f t="shared" si="64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65"/>
        <v>20000</v>
      </c>
      <c r="Z173" s="96">
        <v>12</v>
      </c>
      <c r="AA173" s="96">
        <f t="shared" si="66"/>
        <v>9600</v>
      </c>
      <c r="AB173" s="96">
        <f t="shared" si="67"/>
        <v>5600</v>
      </c>
      <c r="AC173" s="99">
        <v>800</v>
      </c>
      <c r="AD173" s="98"/>
      <c r="AE173" s="102">
        <f t="shared" si="68"/>
        <v>6400</v>
      </c>
      <c r="AF173" s="99">
        <v>800</v>
      </c>
      <c r="AG173" s="98"/>
      <c r="AH173" s="102">
        <f t="shared" si="99"/>
        <v>7200</v>
      </c>
      <c r="AI173" s="99">
        <v>800</v>
      </c>
      <c r="AJ173" s="98"/>
      <c r="AK173" s="102">
        <f t="shared" si="100"/>
        <v>8000</v>
      </c>
      <c r="AL173" s="99">
        <v>800</v>
      </c>
      <c r="AM173" s="98"/>
      <c r="AN173" s="102">
        <f t="shared" si="101"/>
        <v>8800</v>
      </c>
      <c r="AO173" s="99">
        <v>800</v>
      </c>
      <c r="AP173" s="114">
        <v>8800</v>
      </c>
      <c r="AQ173" s="102">
        <f t="shared" si="102"/>
        <v>800</v>
      </c>
      <c r="AR173" s="99">
        <v>800</v>
      </c>
      <c r="AS173" s="114"/>
      <c r="AT173" s="102">
        <f t="shared" si="103"/>
        <v>1600</v>
      </c>
      <c r="AU173" s="99">
        <v>800</v>
      </c>
      <c r="AV173" s="114"/>
      <c r="AW173" s="102">
        <f t="shared" si="104"/>
        <v>2400</v>
      </c>
      <c r="AX173" s="99">
        <v>800</v>
      </c>
      <c r="AY173" s="114"/>
      <c r="AZ173" s="102">
        <f t="shared" si="105"/>
        <v>3200</v>
      </c>
    </row>
    <row r="174" spans="1:52" x14ac:dyDescent="0.25">
      <c r="A174" s="41">
        <f>VLOOKUP(B174,справочник!$B$2:$E$322,4,FALSE)</f>
        <v>273</v>
      </c>
      <c r="B174" t="str">
        <f t="shared" si="63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>INT(($H$325-G174)/30)</f>
        <v>12</v>
      </c>
      <c r="I174" s="1">
        <f t="shared" si="78"/>
        <v>12000</v>
      </c>
      <c r="J174" s="17">
        <v>8000</v>
      </c>
      <c r="K174" s="17"/>
      <c r="L174" s="18">
        <f t="shared" si="64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65"/>
        <v>12800</v>
      </c>
      <c r="Z174" s="96">
        <v>12</v>
      </c>
      <c r="AA174" s="96">
        <f t="shared" si="66"/>
        <v>9600</v>
      </c>
      <c r="AB174" s="96">
        <f t="shared" si="67"/>
        <v>800</v>
      </c>
      <c r="AC174" s="99">
        <v>800</v>
      </c>
      <c r="AD174" s="110"/>
      <c r="AE174" s="102">
        <f t="shared" si="68"/>
        <v>1600</v>
      </c>
      <c r="AF174" s="99">
        <v>800</v>
      </c>
      <c r="AG174" s="110"/>
      <c r="AH174" s="102">
        <f t="shared" si="99"/>
        <v>2400</v>
      </c>
      <c r="AI174" s="99">
        <v>800</v>
      </c>
      <c r="AJ174" s="110">
        <f>1600+800</f>
        <v>2400</v>
      </c>
      <c r="AK174" s="102">
        <f t="shared" si="100"/>
        <v>800</v>
      </c>
      <c r="AL174" s="99">
        <v>800</v>
      </c>
      <c r="AM174" s="110"/>
      <c r="AN174" s="102">
        <f t="shared" si="101"/>
        <v>1600</v>
      </c>
      <c r="AO174" s="99">
        <v>800</v>
      </c>
      <c r="AP174" s="116">
        <f>800+800</f>
        <v>1600</v>
      </c>
      <c r="AQ174" s="102">
        <f t="shared" si="102"/>
        <v>800</v>
      </c>
      <c r="AR174" s="99">
        <v>800</v>
      </c>
      <c r="AS174" s="116">
        <v>3600</v>
      </c>
      <c r="AT174" s="102">
        <f t="shared" si="103"/>
        <v>-2000</v>
      </c>
      <c r="AU174" s="99">
        <v>800</v>
      </c>
      <c r="AV174" s="116"/>
      <c r="AW174" s="102">
        <f t="shared" si="104"/>
        <v>-1200</v>
      </c>
      <c r="AX174" s="99">
        <v>800</v>
      </c>
      <c r="AY174" s="116"/>
      <c r="AZ174" s="102">
        <f t="shared" si="105"/>
        <v>-400</v>
      </c>
    </row>
    <row r="175" spans="1:52" x14ac:dyDescent="0.25">
      <c r="A175" s="41">
        <f>VLOOKUP(B175,справочник!$B$2:$E$322,4,FALSE)</f>
        <v>87</v>
      </c>
      <c r="B175" t="str">
        <f t="shared" si="63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>INT(($H$325-G175)/30)</f>
        <v>40</v>
      </c>
      <c r="I175" s="1">
        <f t="shared" si="78"/>
        <v>40000</v>
      </c>
      <c r="J175" s="17">
        <v>37000</v>
      </c>
      <c r="K175" s="17"/>
      <c r="L175" s="18">
        <f t="shared" si="64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65"/>
        <v>0</v>
      </c>
      <c r="Z175" s="96">
        <v>12</v>
      </c>
      <c r="AA175" s="96">
        <f t="shared" si="66"/>
        <v>9600</v>
      </c>
      <c r="AB175" s="96">
        <f t="shared" si="67"/>
        <v>12600</v>
      </c>
      <c r="AC175" s="99">
        <v>800</v>
      </c>
      <c r="AD175" s="110">
        <v>1600</v>
      </c>
      <c r="AE175" s="102">
        <f t="shared" si="68"/>
        <v>11800</v>
      </c>
      <c r="AF175" s="99">
        <v>800</v>
      </c>
      <c r="AG175" s="110"/>
      <c r="AH175" s="102">
        <f t="shared" si="99"/>
        <v>12600</v>
      </c>
      <c r="AI175" s="99">
        <v>800</v>
      </c>
      <c r="AJ175" s="110"/>
      <c r="AK175" s="102">
        <f t="shared" si="100"/>
        <v>13400</v>
      </c>
      <c r="AL175" s="99">
        <v>800</v>
      </c>
      <c r="AM175" s="110"/>
      <c r="AN175" s="102">
        <f t="shared" si="101"/>
        <v>14200</v>
      </c>
      <c r="AO175" s="99">
        <v>800</v>
      </c>
      <c r="AP175" s="116">
        <v>2400</v>
      </c>
      <c r="AQ175" s="102">
        <f t="shared" si="102"/>
        <v>12600</v>
      </c>
      <c r="AR175" s="99">
        <v>800</v>
      </c>
      <c r="AS175" s="116"/>
      <c r="AT175" s="102">
        <f t="shared" si="103"/>
        <v>13400</v>
      </c>
      <c r="AU175" s="99">
        <v>800</v>
      </c>
      <c r="AV175" s="116"/>
      <c r="AW175" s="102">
        <f t="shared" si="104"/>
        <v>14200</v>
      </c>
      <c r="AX175" s="99">
        <v>800</v>
      </c>
      <c r="AY175" s="116"/>
      <c r="AZ175" s="102">
        <f t="shared" si="105"/>
        <v>15000</v>
      </c>
    </row>
    <row r="176" spans="1:52" x14ac:dyDescent="0.25">
      <c r="A176" s="41">
        <f>VLOOKUP(B176,справочник!$B$2:$E$322,4,FALSE)</f>
        <v>154</v>
      </c>
      <c r="B176" t="str">
        <f t="shared" si="63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>INT(($H$325-G176)/30)</f>
        <v>54</v>
      </c>
      <c r="I176" s="1">
        <f t="shared" si="78"/>
        <v>54000</v>
      </c>
      <c r="J176" s="17">
        <v>50000</v>
      </c>
      <c r="K176" s="17"/>
      <c r="L176" s="18">
        <f t="shared" si="64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65"/>
        <v>9600</v>
      </c>
      <c r="Z176" s="96">
        <v>12</v>
      </c>
      <c r="AA176" s="96">
        <f t="shared" si="66"/>
        <v>9600</v>
      </c>
      <c r="AB176" s="96">
        <f t="shared" si="67"/>
        <v>4000</v>
      </c>
      <c r="AC176" s="99">
        <v>800</v>
      </c>
      <c r="AD176" s="111">
        <v>800</v>
      </c>
      <c r="AE176" s="102">
        <f t="shared" si="68"/>
        <v>4000</v>
      </c>
      <c r="AF176" s="99">
        <v>800</v>
      </c>
      <c r="AG176" s="111"/>
      <c r="AH176" s="102">
        <f t="shared" si="99"/>
        <v>4800</v>
      </c>
      <c r="AI176" s="99">
        <v>800</v>
      </c>
      <c r="AJ176" s="111"/>
      <c r="AK176" s="102">
        <f t="shared" si="100"/>
        <v>5600</v>
      </c>
      <c r="AL176" s="99">
        <v>800</v>
      </c>
      <c r="AM176" s="111">
        <v>800</v>
      </c>
      <c r="AN176" s="102">
        <f t="shared" si="101"/>
        <v>5600</v>
      </c>
      <c r="AO176" s="99">
        <v>800</v>
      </c>
      <c r="AP176" s="111"/>
      <c r="AQ176" s="102">
        <f t="shared" si="102"/>
        <v>6400</v>
      </c>
      <c r="AR176" s="99">
        <v>800</v>
      </c>
      <c r="AS176" s="111">
        <v>800</v>
      </c>
      <c r="AT176" s="102">
        <f t="shared" si="103"/>
        <v>6400</v>
      </c>
      <c r="AU176" s="99">
        <v>800</v>
      </c>
      <c r="AV176" s="111"/>
      <c r="AW176" s="102">
        <f t="shared" si="104"/>
        <v>7200</v>
      </c>
      <c r="AX176" s="99">
        <v>800</v>
      </c>
      <c r="AY176" s="111"/>
      <c r="AZ176" s="102">
        <f t="shared" si="105"/>
        <v>8000</v>
      </c>
    </row>
    <row r="177" spans="1:52" x14ac:dyDescent="0.25">
      <c r="A177" s="41">
        <f>VLOOKUP(B177,справочник!$B$2:$E$322,4,FALSE)</f>
        <v>270</v>
      </c>
      <c r="B177" t="str">
        <f t="shared" si="63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>INT(($H$325-G177)/30)</f>
        <v>30</v>
      </c>
      <c r="I177" s="1">
        <f t="shared" si="78"/>
        <v>30000</v>
      </c>
      <c r="J177" s="17">
        <v>20000</v>
      </c>
      <c r="K177" s="17"/>
      <c r="L177" s="18">
        <f t="shared" si="64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65"/>
        <v>14800</v>
      </c>
      <c r="Z177" s="96">
        <v>12</v>
      </c>
      <c r="AA177" s="96">
        <f t="shared" si="66"/>
        <v>9600</v>
      </c>
      <c r="AB177" s="96">
        <f t="shared" si="67"/>
        <v>4800</v>
      </c>
      <c r="AC177" s="99">
        <v>800</v>
      </c>
      <c r="AD177" s="110"/>
      <c r="AE177" s="102">
        <f t="shared" si="68"/>
        <v>5600</v>
      </c>
      <c r="AF177" s="99">
        <v>800</v>
      </c>
      <c r="AG177" s="110"/>
      <c r="AH177" s="102">
        <f t="shared" si="99"/>
        <v>6400</v>
      </c>
      <c r="AI177" s="99">
        <v>800</v>
      </c>
      <c r="AJ177" s="110"/>
      <c r="AK177" s="102">
        <f t="shared" si="100"/>
        <v>7200</v>
      </c>
      <c r="AL177" s="99">
        <v>800</v>
      </c>
      <c r="AM177" s="110"/>
      <c r="AN177" s="102">
        <f t="shared" si="101"/>
        <v>8000</v>
      </c>
      <c r="AO177" s="99">
        <v>800</v>
      </c>
      <c r="AP177" s="116"/>
      <c r="AQ177" s="102">
        <f t="shared" si="102"/>
        <v>8800</v>
      </c>
      <c r="AR177" s="99">
        <v>800</v>
      </c>
      <c r="AS177" s="116">
        <v>8800</v>
      </c>
      <c r="AT177" s="102">
        <f t="shared" si="103"/>
        <v>800</v>
      </c>
      <c r="AU177" s="99">
        <v>800</v>
      </c>
      <c r="AV177" s="116"/>
      <c r="AW177" s="102">
        <f t="shared" si="104"/>
        <v>1600</v>
      </c>
      <c r="AX177" s="99">
        <v>800</v>
      </c>
      <c r="AY177" s="116"/>
      <c r="AZ177" s="102">
        <f t="shared" si="105"/>
        <v>2400</v>
      </c>
    </row>
    <row r="178" spans="1:52" x14ac:dyDescent="0.25">
      <c r="A178" s="41">
        <f>VLOOKUP(B178,справочник!$B$2:$E$322,4,FALSE)</f>
        <v>9</v>
      </c>
      <c r="B178" t="str">
        <f t="shared" si="63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>INT(($H$325-G178)/30)</f>
        <v>41</v>
      </c>
      <c r="I178" s="1">
        <f t="shared" si="78"/>
        <v>41000</v>
      </c>
      <c r="J178" s="17">
        <v>18000</v>
      </c>
      <c r="K178" s="17"/>
      <c r="L178" s="18">
        <f t="shared" si="64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65"/>
        <v>32600</v>
      </c>
      <c r="Z178" s="96">
        <v>12</v>
      </c>
      <c r="AA178" s="96">
        <f t="shared" si="66"/>
        <v>9600</v>
      </c>
      <c r="AB178" s="96">
        <f t="shared" si="67"/>
        <v>0</v>
      </c>
      <c r="AC178" s="99">
        <v>800</v>
      </c>
      <c r="AD178" s="110">
        <v>4800</v>
      </c>
      <c r="AE178" s="102">
        <f t="shared" si="68"/>
        <v>-4000</v>
      </c>
      <c r="AF178" s="99">
        <v>800</v>
      </c>
      <c r="AG178" s="110"/>
      <c r="AH178" s="102">
        <f t="shared" si="99"/>
        <v>-3200</v>
      </c>
      <c r="AI178" s="99">
        <v>800</v>
      </c>
      <c r="AJ178" s="110"/>
      <c r="AK178" s="102">
        <f t="shared" si="100"/>
        <v>-2400</v>
      </c>
      <c r="AL178" s="99">
        <v>800</v>
      </c>
      <c r="AM178" s="110"/>
      <c r="AN178" s="102">
        <f t="shared" si="101"/>
        <v>-1600</v>
      </c>
      <c r="AO178" s="99">
        <v>800</v>
      </c>
      <c r="AP178" s="116"/>
      <c r="AQ178" s="102">
        <f t="shared" si="102"/>
        <v>-800</v>
      </c>
      <c r="AR178" s="99">
        <v>800</v>
      </c>
      <c r="AS178" s="116">
        <v>4800</v>
      </c>
      <c r="AT178" s="102">
        <f t="shared" si="103"/>
        <v>-4800</v>
      </c>
      <c r="AU178" s="99">
        <v>800</v>
      </c>
      <c r="AV178" s="116"/>
      <c r="AW178" s="102">
        <f t="shared" si="104"/>
        <v>-4000</v>
      </c>
      <c r="AX178" s="99">
        <v>800</v>
      </c>
      <c r="AY178" s="116"/>
      <c r="AZ178" s="102">
        <f t="shared" si="105"/>
        <v>-3200</v>
      </c>
    </row>
    <row r="179" spans="1:52" x14ac:dyDescent="0.25">
      <c r="A179" s="41">
        <f>VLOOKUP(B179,справочник!$B$2:$E$322,4,FALSE)</f>
        <v>129</v>
      </c>
      <c r="B179" t="str">
        <f t="shared" si="63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>INT(($H$325-G179)/30)</f>
        <v>33</v>
      </c>
      <c r="I179" s="1">
        <f t="shared" si="78"/>
        <v>33000</v>
      </c>
      <c r="J179" s="17">
        <v>31000</v>
      </c>
      <c r="K179" s="17"/>
      <c r="L179" s="18">
        <f t="shared" si="64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65"/>
        <v>9000</v>
      </c>
      <c r="Z179" s="96">
        <v>12</v>
      </c>
      <c r="AA179" s="96">
        <f t="shared" si="66"/>
        <v>9600</v>
      </c>
      <c r="AB179" s="96">
        <f t="shared" si="67"/>
        <v>2600</v>
      </c>
      <c r="AC179" s="99">
        <v>800</v>
      </c>
      <c r="AD179" s="98"/>
      <c r="AE179" s="102">
        <f t="shared" si="68"/>
        <v>3400</v>
      </c>
      <c r="AF179" s="99">
        <v>800</v>
      </c>
      <c r="AG179" s="98">
        <v>3000</v>
      </c>
      <c r="AH179" s="102">
        <f t="shared" si="99"/>
        <v>1200</v>
      </c>
      <c r="AI179" s="99">
        <v>800</v>
      </c>
      <c r="AJ179" s="98"/>
      <c r="AK179" s="102">
        <f t="shared" si="100"/>
        <v>2000</v>
      </c>
      <c r="AL179" s="99">
        <v>800</v>
      </c>
      <c r="AM179" s="98"/>
      <c r="AN179" s="102">
        <f t="shared" si="101"/>
        <v>2800</v>
      </c>
      <c r="AO179" s="99">
        <v>800</v>
      </c>
      <c r="AP179" s="114">
        <v>5000</v>
      </c>
      <c r="AQ179" s="102">
        <f t="shared" si="102"/>
        <v>-1400</v>
      </c>
      <c r="AR179" s="99">
        <v>800</v>
      </c>
      <c r="AS179" s="114"/>
      <c r="AT179" s="102">
        <f t="shared" si="103"/>
        <v>-600</v>
      </c>
      <c r="AU179" s="99">
        <v>800</v>
      </c>
      <c r="AV179" s="114"/>
      <c r="AW179" s="102">
        <f t="shared" si="104"/>
        <v>200</v>
      </c>
      <c r="AX179" s="99">
        <v>800</v>
      </c>
      <c r="AY179" s="114"/>
      <c r="AZ179" s="102">
        <f t="shared" si="105"/>
        <v>1000</v>
      </c>
    </row>
    <row r="180" spans="1:52" ht="25.5" x14ac:dyDescent="0.25">
      <c r="A180" s="41">
        <f>VLOOKUP(B180,справочник!$B$2:$E$322,4,FALSE)</f>
        <v>42</v>
      </c>
      <c r="B180" t="str">
        <f t="shared" si="63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>INT(($H$325-G180)/30)</f>
        <v>52</v>
      </c>
      <c r="I180" s="1">
        <f t="shared" si="78"/>
        <v>52000</v>
      </c>
      <c r="J180" s="17">
        <f>19500+500+4500+23500</f>
        <v>48000</v>
      </c>
      <c r="K180" s="17"/>
      <c r="L180" s="18">
        <f t="shared" si="64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65"/>
        <v>13600</v>
      </c>
      <c r="Z180" s="96">
        <v>12</v>
      </c>
      <c r="AA180" s="96">
        <f t="shared" si="66"/>
        <v>9600</v>
      </c>
      <c r="AB180" s="96">
        <f t="shared" si="67"/>
        <v>0</v>
      </c>
      <c r="AC180" s="99">
        <v>800</v>
      </c>
      <c r="AD180" s="98"/>
      <c r="AE180" s="102">
        <f t="shared" si="68"/>
        <v>800</v>
      </c>
      <c r="AF180" s="99">
        <v>800</v>
      </c>
      <c r="AG180" s="98">
        <v>800</v>
      </c>
      <c r="AH180" s="102">
        <f t="shared" si="99"/>
        <v>800</v>
      </c>
      <c r="AI180" s="99">
        <v>800</v>
      </c>
      <c r="AJ180" s="98">
        <v>800</v>
      </c>
      <c r="AK180" s="102">
        <f t="shared" si="100"/>
        <v>800</v>
      </c>
      <c r="AL180" s="99">
        <v>800</v>
      </c>
      <c r="AM180" s="98"/>
      <c r="AN180" s="102">
        <f t="shared" si="101"/>
        <v>1600</v>
      </c>
      <c r="AO180" s="99">
        <v>800</v>
      </c>
      <c r="AP180" s="114">
        <v>2400</v>
      </c>
      <c r="AQ180" s="102">
        <f t="shared" si="102"/>
        <v>0</v>
      </c>
      <c r="AR180" s="99">
        <v>800</v>
      </c>
      <c r="AS180" s="114">
        <v>800</v>
      </c>
      <c r="AT180" s="102">
        <f t="shared" si="103"/>
        <v>0</v>
      </c>
      <c r="AU180" s="99">
        <v>800</v>
      </c>
      <c r="AV180" s="114">
        <v>800</v>
      </c>
      <c r="AW180" s="102">
        <f t="shared" si="104"/>
        <v>0</v>
      </c>
      <c r="AX180" s="99">
        <v>800</v>
      </c>
      <c r="AY180" s="114"/>
      <c r="AZ180" s="102">
        <f t="shared" si="105"/>
        <v>800</v>
      </c>
    </row>
    <row r="181" spans="1:52" s="80" customFormat="1" x14ac:dyDescent="0.25">
      <c r="A181" s="103">
        <f>VLOOKUP(B181,справочник!$B$2:$E$322,4,FALSE)</f>
        <v>96</v>
      </c>
      <c r="B181" s="80" t="str">
        <f t="shared" si="63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64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65"/>
        <v>19000</v>
      </c>
      <c r="Z181" s="104">
        <v>12</v>
      </c>
      <c r="AA181" s="104">
        <f t="shared" si="66"/>
        <v>9600</v>
      </c>
      <c r="AB181" s="104">
        <f t="shared" si="67"/>
        <v>-18412</v>
      </c>
      <c r="AC181" s="104">
        <v>800</v>
      </c>
      <c r="AD181" s="105"/>
      <c r="AE181" s="130">
        <f>SUM(AB181:AB182)+SUM(AC181:AC182)-SUM(AD181:AD182)</f>
        <v>-9612</v>
      </c>
      <c r="AF181" s="104">
        <v>800</v>
      </c>
      <c r="AG181" s="105">
        <v>2000</v>
      </c>
      <c r="AH181" s="130">
        <f>SUM(AE181:AE182)+SUM(AF181:AF182)-SUM(AG181:AG182)</f>
        <v>-10812</v>
      </c>
      <c r="AI181" s="104">
        <v>800</v>
      </c>
      <c r="AJ181" s="105"/>
      <c r="AK181" s="130">
        <f>SUM(AH181:AH182)+SUM(AI181:AI182)-SUM(AJ181:AJ182)</f>
        <v>-10012</v>
      </c>
      <c r="AL181" s="104">
        <v>800</v>
      </c>
      <c r="AM181" s="105"/>
      <c r="AN181" s="130">
        <f>SUM(AK181:AK182)+SUM(AL181:AL182)-SUM(AM181:AM182)</f>
        <v>-9212</v>
      </c>
      <c r="AO181" s="104">
        <v>800</v>
      </c>
      <c r="AP181" s="105">
        <v>3000</v>
      </c>
      <c r="AQ181" s="130">
        <f>SUM(AN181:AN182)+SUM(AO181:AO182)-SUM(AP181:AP182)</f>
        <v>-11412</v>
      </c>
      <c r="AR181" s="104">
        <v>800</v>
      </c>
      <c r="AS181" s="105"/>
      <c r="AT181" s="130">
        <f>SUM(AQ181:AQ182)+SUM(AR181:AR182)-SUM(AS181:AS182)</f>
        <v>-10612</v>
      </c>
      <c r="AU181" s="104">
        <v>800</v>
      </c>
      <c r="AV181" s="105"/>
      <c r="AW181" s="140">
        <f>SUM(AT181:AT182)+SUM(AU181:AU182)-SUM(AV181:AV182)</f>
        <v>-9812</v>
      </c>
      <c r="AX181" s="104">
        <v>800</v>
      </c>
      <c r="AY181" s="105">
        <v>2400</v>
      </c>
      <c r="AZ181" s="140">
        <f>SUM(AW181:AW182)+SUM(AX181:AX182)-SUM(AY181:AY182)</f>
        <v>-11412</v>
      </c>
    </row>
    <row r="182" spans="1:52" s="80" customFormat="1" x14ac:dyDescent="0.25">
      <c r="A182" s="103">
        <f>VLOOKUP(B182,справочник!$B$2:$E$322,4,FALSE)</f>
        <v>96</v>
      </c>
      <c r="B182" s="80" t="str">
        <f t="shared" si="63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78"/>
        <v>49000</v>
      </c>
      <c r="J182" s="20">
        <v>41000</v>
      </c>
      <c r="K182" s="20"/>
      <c r="L182" s="21">
        <f t="shared" si="64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65"/>
        <v>0</v>
      </c>
      <c r="Z182" s="104">
        <v>0</v>
      </c>
      <c r="AA182" s="104">
        <f t="shared" si="66"/>
        <v>0</v>
      </c>
      <c r="AB182" s="104">
        <f t="shared" si="67"/>
        <v>8000</v>
      </c>
      <c r="AC182" s="104">
        <v>0</v>
      </c>
      <c r="AD182" s="105"/>
      <c r="AE182" s="132"/>
      <c r="AF182" s="104">
        <v>0</v>
      </c>
      <c r="AG182" s="105"/>
      <c r="AH182" s="132"/>
      <c r="AI182" s="104">
        <v>0</v>
      </c>
      <c r="AJ182" s="105"/>
      <c r="AK182" s="132"/>
      <c r="AL182" s="104">
        <v>0</v>
      </c>
      <c r="AM182" s="105"/>
      <c r="AN182" s="132"/>
      <c r="AO182" s="104">
        <v>0</v>
      </c>
      <c r="AP182" s="105"/>
      <c r="AQ182" s="132"/>
      <c r="AR182" s="104">
        <v>0</v>
      </c>
      <c r="AS182" s="105"/>
      <c r="AT182" s="132"/>
      <c r="AU182" s="104">
        <v>0</v>
      </c>
      <c r="AV182" s="105"/>
      <c r="AW182" s="141"/>
      <c r="AX182" s="104">
        <v>0</v>
      </c>
      <c r="AY182" s="105"/>
      <c r="AZ182" s="141"/>
    </row>
    <row r="183" spans="1:52" x14ac:dyDescent="0.25">
      <c r="A183" s="41">
        <f>VLOOKUP(B183,справочник!$B$2:$E$322,4,FALSE)</f>
        <v>292</v>
      </c>
      <c r="B183" t="str">
        <f t="shared" si="63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78"/>
        <v>11000</v>
      </c>
      <c r="J183" s="17"/>
      <c r="K183" s="17"/>
      <c r="L183" s="18">
        <f t="shared" si="64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65"/>
        <v>0</v>
      </c>
      <c r="Z183" s="96">
        <v>12</v>
      </c>
      <c r="AA183" s="96">
        <f t="shared" si="66"/>
        <v>9600</v>
      </c>
      <c r="AB183" s="96">
        <f t="shared" si="67"/>
        <v>20600</v>
      </c>
      <c r="AC183" s="99">
        <v>800</v>
      </c>
      <c r="AD183" s="98"/>
      <c r="AE183" s="102">
        <f t="shared" si="68"/>
        <v>21400</v>
      </c>
      <c r="AF183" s="99">
        <v>800</v>
      </c>
      <c r="AG183" s="98"/>
      <c r="AH183" s="102">
        <f t="shared" ref="AH183:AH194" si="106">AE183+AF183-AG183</f>
        <v>22200</v>
      </c>
      <c r="AI183" s="99">
        <v>800</v>
      </c>
      <c r="AJ183" s="98"/>
      <c r="AK183" s="102">
        <f t="shared" ref="AK183:AK194" si="107">AH183+AI183-AJ183</f>
        <v>23000</v>
      </c>
      <c r="AL183" s="99">
        <v>800</v>
      </c>
      <c r="AM183" s="98"/>
      <c r="AN183" s="102">
        <f t="shared" ref="AN183:AN194" si="108">AK183+AL183-AM183</f>
        <v>23800</v>
      </c>
      <c r="AO183" s="99">
        <v>800</v>
      </c>
      <c r="AP183" s="114"/>
      <c r="AQ183" s="102">
        <f t="shared" ref="AQ183:AQ194" si="109">AN183+AO183-AP183</f>
        <v>24600</v>
      </c>
      <c r="AR183" s="99">
        <v>800</v>
      </c>
      <c r="AS183" s="114"/>
      <c r="AT183" s="102">
        <f t="shared" ref="AT183:AT194" si="110">AQ183+AR183-AS183</f>
        <v>25400</v>
      </c>
      <c r="AU183" s="99">
        <v>800</v>
      </c>
      <c r="AV183" s="114"/>
      <c r="AW183" s="102">
        <f t="shared" ref="AW183:AW194" si="111">AT183+AU183-AV183</f>
        <v>26200</v>
      </c>
      <c r="AX183" s="99">
        <v>800</v>
      </c>
      <c r="AY183" s="114"/>
      <c r="AZ183" s="102">
        <f t="shared" ref="AZ183:AZ194" si="112">AW183+AX183-AY183</f>
        <v>27000</v>
      </c>
    </row>
    <row r="184" spans="1:52" x14ac:dyDescent="0.25">
      <c r="A184" s="41">
        <f>VLOOKUP(B184,справочник!$B$2:$E$322,4,FALSE)</f>
        <v>209</v>
      </c>
      <c r="B184" t="str">
        <f t="shared" si="63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78"/>
        <v>20000</v>
      </c>
      <c r="J184" s="17"/>
      <c r="K184" s="17"/>
      <c r="L184" s="18">
        <f t="shared" si="64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65"/>
        <v>13000</v>
      </c>
      <c r="Z184" s="96">
        <v>12</v>
      </c>
      <c r="AA184" s="96">
        <f t="shared" si="66"/>
        <v>9600</v>
      </c>
      <c r="AB184" s="96">
        <f t="shared" si="67"/>
        <v>16600</v>
      </c>
      <c r="AC184" s="99">
        <v>800</v>
      </c>
      <c r="AD184" s="98"/>
      <c r="AE184" s="102">
        <f t="shared" si="68"/>
        <v>17400</v>
      </c>
      <c r="AF184" s="99">
        <v>800</v>
      </c>
      <c r="AG184" s="98"/>
      <c r="AH184" s="102">
        <f t="shared" si="106"/>
        <v>18200</v>
      </c>
      <c r="AI184" s="99">
        <v>800</v>
      </c>
      <c r="AJ184" s="98"/>
      <c r="AK184" s="102">
        <f t="shared" si="107"/>
        <v>19000</v>
      </c>
      <c r="AL184" s="99">
        <v>800</v>
      </c>
      <c r="AM184" s="98"/>
      <c r="AN184" s="102">
        <f t="shared" si="108"/>
        <v>19800</v>
      </c>
      <c r="AO184" s="99">
        <v>800</v>
      </c>
      <c r="AP184" s="114"/>
      <c r="AQ184" s="102">
        <f t="shared" si="109"/>
        <v>20600</v>
      </c>
      <c r="AR184" s="99">
        <v>800</v>
      </c>
      <c r="AS184" s="114"/>
      <c r="AT184" s="102">
        <f t="shared" si="110"/>
        <v>21400</v>
      </c>
      <c r="AU184" s="99">
        <v>800</v>
      </c>
      <c r="AV184" s="114"/>
      <c r="AW184" s="102">
        <f t="shared" si="111"/>
        <v>22200</v>
      </c>
      <c r="AX184" s="99">
        <v>800</v>
      </c>
      <c r="AY184" s="114"/>
      <c r="AZ184" s="102">
        <f t="shared" si="112"/>
        <v>23000</v>
      </c>
    </row>
    <row r="185" spans="1:52" x14ac:dyDescent="0.25">
      <c r="A185" s="41">
        <f>VLOOKUP(B185,справочник!$B$2:$E$322,4,FALSE)</f>
        <v>257</v>
      </c>
      <c r="B185" t="str">
        <f t="shared" si="63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78"/>
        <v>27000</v>
      </c>
      <c r="J185" s="17">
        <v>1000</v>
      </c>
      <c r="K185" s="17"/>
      <c r="L185" s="18">
        <f t="shared" si="64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65"/>
        <v>0</v>
      </c>
      <c r="Z185" s="96">
        <v>12</v>
      </c>
      <c r="AA185" s="96">
        <f t="shared" si="66"/>
        <v>9600</v>
      </c>
      <c r="AB185" s="96">
        <f t="shared" si="67"/>
        <v>35600</v>
      </c>
      <c r="AC185" s="99">
        <v>800</v>
      </c>
      <c r="AD185" s="98"/>
      <c r="AE185" s="102">
        <f t="shared" si="68"/>
        <v>36400</v>
      </c>
      <c r="AF185" s="99">
        <v>800</v>
      </c>
      <c r="AG185" s="98"/>
      <c r="AH185" s="102">
        <f t="shared" si="106"/>
        <v>37200</v>
      </c>
      <c r="AI185" s="99">
        <v>800</v>
      </c>
      <c r="AJ185" s="98"/>
      <c r="AK185" s="102">
        <f t="shared" si="107"/>
        <v>38000</v>
      </c>
      <c r="AL185" s="99">
        <v>800</v>
      </c>
      <c r="AM185" s="98"/>
      <c r="AN185" s="102">
        <f t="shared" si="108"/>
        <v>38800</v>
      </c>
      <c r="AO185" s="99">
        <v>800</v>
      </c>
      <c r="AP185" s="114"/>
      <c r="AQ185" s="102">
        <f t="shared" si="109"/>
        <v>39600</v>
      </c>
      <c r="AR185" s="99">
        <v>800</v>
      </c>
      <c r="AS185" s="114"/>
      <c r="AT185" s="102">
        <f t="shared" si="110"/>
        <v>40400</v>
      </c>
      <c r="AU185" s="99">
        <v>800</v>
      </c>
      <c r="AV185" s="114"/>
      <c r="AW185" s="102">
        <f t="shared" si="111"/>
        <v>41200</v>
      </c>
      <c r="AX185" s="99">
        <v>800</v>
      </c>
      <c r="AY185" s="114"/>
      <c r="AZ185" s="102">
        <f t="shared" si="112"/>
        <v>42000</v>
      </c>
    </row>
    <row r="186" spans="1:52" x14ac:dyDescent="0.25">
      <c r="A186" s="41">
        <f>VLOOKUP(B186,справочник!$B$2:$E$322,4,FALSE)</f>
        <v>212</v>
      </c>
      <c r="B186" t="str">
        <f t="shared" si="63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78"/>
        <v>26000</v>
      </c>
      <c r="J186" s="17">
        <v>23000</v>
      </c>
      <c r="K186" s="17"/>
      <c r="L186" s="18">
        <f t="shared" si="64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65"/>
        <v>7800</v>
      </c>
      <c r="Z186" s="96">
        <v>12</v>
      </c>
      <c r="AA186" s="96">
        <f t="shared" si="66"/>
        <v>9600</v>
      </c>
      <c r="AB186" s="96">
        <f t="shared" si="67"/>
        <v>4800</v>
      </c>
      <c r="AC186" s="99">
        <v>800</v>
      </c>
      <c r="AD186" s="98"/>
      <c r="AE186" s="102">
        <f t="shared" si="68"/>
        <v>5600</v>
      </c>
      <c r="AF186" s="99">
        <v>800</v>
      </c>
      <c r="AG186" s="98"/>
      <c r="AH186" s="102">
        <f t="shared" si="106"/>
        <v>6400</v>
      </c>
      <c r="AI186" s="99">
        <v>800</v>
      </c>
      <c r="AJ186" s="98">
        <v>1600</v>
      </c>
      <c r="AK186" s="102">
        <f t="shared" si="107"/>
        <v>5600</v>
      </c>
      <c r="AL186" s="99">
        <v>800</v>
      </c>
      <c r="AM186" s="98">
        <v>800</v>
      </c>
      <c r="AN186" s="102">
        <f t="shared" si="108"/>
        <v>5600</v>
      </c>
      <c r="AO186" s="99">
        <v>800</v>
      </c>
      <c r="AP186" s="114"/>
      <c r="AQ186" s="102">
        <f t="shared" si="109"/>
        <v>6400</v>
      </c>
      <c r="AR186" s="99">
        <v>800</v>
      </c>
      <c r="AS186" s="114">
        <v>800</v>
      </c>
      <c r="AT186" s="102">
        <f t="shared" si="110"/>
        <v>6400</v>
      </c>
      <c r="AU186" s="99">
        <v>800</v>
      </c>
      <c r="AV186" s="114">
        <v>800</v>
      </c>
      <c r="AW186" s="102">
        <f t="shared" si="111"/>
        <v>6400</v>
      </c>
      <c r="AX186" s="99">
        <v>800</v>
      </c>
      <c r="AY186" s="114">
        <v>800</v>
      </c>
      <c r="AZ186" s="102">
        <f t="shared" si="112"/>
        <v>6400</v>
      </c>
    </row>
    <row r="187" spans="1:52" x14ac:dyDescent="0.25">
      <c r="A187" s="41" t="e">
        <f>VLOOKUP(B187,справочник!$B$2:$E$322,4,FALSE)</f>
        <v>#N/A</v>
      </c>
      <c r="B187" t="str">
        <f t="shared" si="63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65"/>
        <v>9600</v>
      </c>
      <c r="Z187" s="96">
        <v>12</v>
      </c>
      <c r="AA187" s="96">
        <f t="shared" si="66"/>
        <v>9600</v>
      </c>
      <c r="AB187" s="96">
        <f t="shared" si="67"/>
        <v>0</v>
      </c>
      <c r="AC187" s="99">
        <v>800</v>
      </c>
      <c r="AD187" s="98"/>
      <c r="AE187" s="102">
        <f t="shared" si="68"/>
        <v>800</v>
      </c>
      <c r="AF187" s="99">
        <v>800</v>
      </c>
      <c r="AG187" s="98"/>
      <c r="AH187" s="102">
        <f t="shared" si="106"/>
        <v>1600</v>
      </c>
      <c r="AI187" s="99">
        <v>800</v>
      </c>
      <c r="AJ187" s="98">
        <v>3200</v>
      </c>
      <c r="AK187" s="102">
        <f t="shared" si="107"/>
        <v>-800</v>
      </c>
      <c r="AL187" s="99">
        <v>800</v>
      </c>
      <c r="AM187" s="98"/>
      <c r="AN187" s="102">
        <f t="shared" si="108"/>
        <v>0</v>
      </c>
      <c r="AO187" s="99">
        <v>800</v>
      </c>
      <c r="AP187" s="114"/>
      <c r="AQ187" s="102">
        <f t="shared" si="109"/>
        <v>800</v>
      </c>
      <c r="AR187" s="99">
        <v>800</v>
      </c>
      <c r="AS187" s="114"/>
      <c r="AT187" s="102">
        <f t="shared" si="110"/>
        <v>1600</v>
      </c>
      <c r="AU187" s="99">
        <v>800</v>
      </c>
      <c r="AV187" s="114"/>
      <c r="AW187" s="102">
        <f t="shared" si="111"/>
        <v>2400</v>
      </c>
      <c r="AX187" s="99">
        <v>800</v>
      </c>
      <c r="AY187" s="114"/>
      <c r="AZ187" s="102">
        <f t="shared" si="112"/>
        <v>3200</v>
      </c>
    </row>
    <row r="188" spans="1:52" ht="25.5" x14ac:dyDescent="0.25">
      <c r="A188" s="41">
        <f>VLOOKUP(B188,справочник!$B$2:$E$322,4,FALSE)</f>
        <v>186</v>
      </c>
      <c r="B188" t="str">
        <f t="shared" si="63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>INT(($H$325-G188)/30)</f>
        <v>16</v>
      </c>
      <c r="I188" s="1">
        <f t="shared" ref="I188:I226" si="113">H188*1000</f>
        <v>16000</v>
      </c>
      <c r="J188" s="17">
        <v>12000</v>
      </c>
      <c r="K188" s="17"/>
      <c r="L188" s="18">
        <f t="shared" ref="L188:L249" si="114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65"/>
        <v>5000</v>
      </c>
      <c r="Z188" s="96">
        <v>12</v>
      </c>
      <c r="AA188" s="96">
        <f t="shared" si="66"/>
        <v>9600</v>
      </c>
      <c r="AB188" s="96">
        <f t="shared" si="67"/>
        <v>8600</v>
      </c>
      <c r="AC188" s="99">
        <v>800</v>
      </c>
      <c r="AD188" s="98"/>
      <c r="AE188" s="102">
        <f t="shared" si="68"/>
        <v>9400</v>
      </c>
      <c r="AF188" s="99">
        <v>800</v>
      </c>
      <c r="AG188" s="98"/>
      <c r="AH188" s="102">
        <f t="shared" si="106"/>
        <v>10200</v>
      </c>
      <c r="AI188" s="99">
        <v>800</v>
      </c>
      <c r="AJ188" s="98"/>
      <c r="AK188" s="102">
        <f t="shared" si="107"/>
        <v>11000</v>
      </c>
      <c r="AL188" s="99">
        <v>800</v>
      </c>
      <c r="AM188" s="98"/>
      <c r="AN188" s="102">
        <f t="shared" si="108"/>
        <v>11800</v>
      </c>
      <c r="AO188" s="99">
        <v>800</v>
      </c>
      <c r="AP188" s="114"/>
      <c r="AQ188" s="102">
        <f t="shared" si="109"/>
        <v>12600</v>
      </c>
      <c r="AR188" s="99">
        <v>800</v>
      </c>
      <c r="AS188" s="114"/>
      <c r="AT188" s="102">
        <f t="shared" si="110"/>
        <v>13400</v>
      </c>
      <c r="AU188" s="99">
        <v>800</v>
      </c>
      <c r="AV188" s="114"/>
      <c r="AW188" s="102">
        <f t="shared" si="111"/>
        <v>14200</v>
      </c>
      <c r="AX188" s="99">
        <v>800</v>
      </c>
      <c r="AY188" s="114"/>
      <c r="AZ188" s="102">
        <f t="shared" si="112"/>
        <v>15000</v>
      </c>
    </row>
    <row r="189" spans="1:52" x14ac:dyDescent="0.25">
      <c r="A189" s="41">
        <f>VLOOKUP(B189,справочник!$B$2:$E$322,4,FALSE)</f>
        <v>187</v>
      </c>
      <c r="B189" t="str">
        <f t="shared" si="63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>INT(($H$325-G189)/30)</f>
        <v>27</v>
      </c>
      <c r="I189" s="1">
        <f t="shared" si="113"/>
        <v>27000</v>
      </c>
      <c r="J189" s="17"/>
      <c r="K189" s="17"/>
      <c r="L189" s="18">
        <f t="shared" si="114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65"/>
        <v>10000</v>
      </c>
      <c r="Z189" s="96">
        <v>12</v>
      </c>
      <c r="AA189" s="96">
        <f t="shared" si="66"/>
        <v>9600</v>
      </c>
      <c r="AB189" s="96">
        <f t="shared" si="67"/>
        <v>26600</v>
      </c>
      <c r="AC189" s="99">
        <v>800</v>
      </c>
      <c r="AD189" s="98"/>
      <c r="AE189" s="102">
        <f t="shared" si="68"/>
        <v>27400</v>
      </c>
      <c r="AF189" s="99">
        <v>800</v>
      </c>
      <c r="AG189" s="98"/>
      <c r="AH189" s="102">
        <f t="shared" si="106"/>
        <v>28200</v>
      </c>
      <c r="AI189" s="99">
        <v>800</v>
      </c>
      <c r="AJ189" s="98"/>
      <c r="AK189" s="102">
        <f t="shared" si="107"/>
        <v>29000</v>
      </c>
      <c r="AL189" s="99">
        <v>800</v>
      </c>
      <c r="AM189" s="98"/>
      <c r="AN189" s="102">
        <f t="shared" si="108"/>
        <v>29800</v>
      </c>
      <c r="AO189" s="99">
        <v>800</v>
      </c>
      <c r="AP189" s="114"/>
      <c r="AQ189" s="102">
        <f t="shared" si="109"/>
        <v>30600</v>
      </c>
      <c r="AR189" s="99">
        <v>800</v>
      </c>
      <c r="AS189" s="114"/>
      <c r="AT189" s="102">
        <f t="shared" si="110"/>
        <v>31400</v>
      </c>
      <c r="AU189" s="99">
        <v>800</v>
      </c>
      <c r="AV189" s="114"/>
      <c r="AW189" s="102">
        <f t="shared" si="111"/>
        <v>32200</v>
      </c>
      <c r="AX189" s="99">
        <v>800</v>
      </c>
      <c r="AY189" s="114"/>
      <c r="AZ189" s="102">
        <f t="shared" si="112"/>
        <v>33000</v>
      </c>
    </row>
    <row r="190" spans="1:52" x14ac:dyDescent="0.25">
      <c r="A190" s="41">
        <f>VLOOKUP(B190,справочник!$B$2:$E$322,4,FALSE)</f>
        <v>211</v>
      </c>
      <c r="B190" t="str">
        <f t="shared" si="63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>INT(($H$325-G190)/30)</f>
        <v>31</v>
      </c>
      <c r="I190" s="1">
        <f t="shared" si="113"/>
        <v>31000</v>
      </c>
      <c r="J190" s="17">
        <v>26000</v>
      </c>
      <c r="K190" s="17">
        <v>7000</v>
      </c>
      <c r="L190" s="18">
        <f t="shared" si="114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65"/>
        <v>9600</v>
      </c>
      <c r="Z190" s="96">
        <v>12</v>
      </c>
      <c r="AA190" s="96">
        <f t="shared" si="66"/>
        <v>9600</v>
      </c>
      <c r="AB190" s="96">
        <f t="shared" si="67"/>
        <v>-2000</v>
      </c>
      <c r="AC190" s="99">
        <v>800</v>
      </c>
      <c r="AD190" s="98"/>
      <c r="AE190" s="102">
        <f t="shared" si="68"/>
        <v>-1200</v>
      </c>
      <c r="AF190" s="99">
        <v>800</v>
      </c>
      <c r="AG190" s="98"/>
      <c r="AH190" s="102">
        <f t="shared" si="106"/>
        <v>-400</v>
      </c>
      <c r="AI190" s="99">
        <v>800</v>
      </c>
      <c r="AJ190" s="98"/>
      <c r="AK190" s="102">
        <f t="shared" si="107"/>
        <v>400</v>
      </c>
      <c r="AL190" s="99">
        <v>800</v>
      </c>
      <c r="AM190" s="98"/>
      <c r="AN190" s="102">
        <f t="shared" si="108"/>
        <v>1200</v>
      </c>
      <c r="AO190" s="99">
        <v>800</v>
      </c>
      <c r="AP190" s="114"/>
      <c r="AQ190" s="102">
        <f t="shared" si="109"/>
        <v>2000</v>
      </c>
      <c r="AR190" s="99">
        <v>800</v>
      </c>
      <c r="AS190" s="114"/>
      <c r="AT190" s="102">
        <f t="shared" si="110"/>
        <v>2800</v>
      </c>
      <c r="AU190" s="99">
        <v>800</v>
      </c>
      <c r="AV190" s="114"/>
      <c r="AW190" s="102">
        <f t="shared" si="111"/>
        <v>3600</v>
      </c>
      <c r="AX190" s="99">
        <v>800</v>
      </c>
      <c r="AY190" s="114"/>
      <c r="AZ190" s="102">
        <f t="shared" si="112"/>
        <v>4400</v>
      </c>
    </row>
    <row r="191" spans="1:52" ht="25.5" customHeight="1" x14ac:dyDescent="0.25">
      <c r="A191" s="41">
        <f>VLOOKUP(B191,справочник!$B$2:$E$322,4,FALSE)</f>
        <v>242</v>
      </c>
      <c r="B191" t="str">
        <f t="shared" si="63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>INT(($H$325-G191)/30)</f>
        <v>33</v>
      </c>
      <c r="I191" s="1">
        <f t="shared" si="113"/>
        <v>33000</v>
      </c>
      <c r="J191" s="17">
        <v>4000</v>
      </c>
      <c r="K191" s="17"/>
      <c r="L191" s="18">
        <f t="shared" si="114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65"/>
        <v>0</v>
      </c>
      <c r="Z191" s="96">
        <v>12</v>
      </c>
      <c r="AA191" s="96">
        <f t="shared" si="66"/>
        <v>9600</v>
      </c>
      <c r="AB191" s="96">
        <f t="shared" si="67"/>
        <v>38600</v>
      </c>
      <c r="AC191" s="99">
        <v>800</v>
      </c>
      <c r="AD191" s="98"/>
      <c r="AE191" s="102">
        <f t="shared" si="68"/>
        <v>39400</v>
      </c>
      <c r="AF191" s="99">
        <v>800</v>
      </c>
      <c r="AG191" s="98"/>
      <c r="AH191" s="102">
        <f t="shared" si="106"/>
        <v>40200</v>
      </c>
      <c r="AI191" s="99">
        <v>800</v>
      </c>
      <c r="AJ191" s="98"/>
      <c r="AK191" s="102">
        <f t="shared" si="107"/>
        <v>41000</v>
      </c>
      <c r="AL191" s="99">
        <v>800</v>
      </c>
      <c r="AM191" s="98"/>
      <c r="AN191" s="102">
        <f t="shared" si="108"/>
        <v>41800</v>
      </c>
      <c r="AO191" s="99">
        <v>800</v>
      </c>
      <c r="AP191" s="114"/>
      <c r="AQ191" s="102">
        <f t="shared" si="109"/>
        <v>42600</v>
      </c>
      <c r="AR191" s="99">
        <v>800</v>
      </c>
      <c r="AS191" s="114"/>
      <c r="AT191" s="102">
        <f t="shared" si="110"/>
        <v>43400</v>
      </c>
      <c r="AU191" s="99">
        <v>800</v>
      </c>
      <c r="AV191" s="114"/>
      <c r="AW191" s="102">
        <f t="shared" si="111"/>
        <v>44200</v>
      </c>
      <c r="AX191" s="99">
        <v>800</v>
      </c>
      <c r="AY191" s="114"/>
      <c r="AZ191" s="102">
        <f t="shared" si="112"/>
        <v>45000</v>
      </c>
    </row>
    <row r="192" spans="1:52" x14ac:dyDescent="0.25">
      <c r="A192" s="41">
        <f>VLOOKUP(B192,справочник!$B$2:$E$322,4,FALSE)</f>
        <v>218</v>
      </c>
      <c r="B192" t="str">
        <f t="shared" si="63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>INT(($H$325-G192)/30)</f>
        <v>52</v>
      </c>
      <c r="I192" s="1">
        <f t="shared" si="113"/>
        <v>52000</v>
      </c>
      <c r="J192" s="17">
        <v>33000</v>
      </c>
      <c r="K192" s="17">
        <v>5000</v>
      </c>
      <c r="L192" s="18">
        <f t="shared" si="114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65"/>
        <v>23600</v>
      </c>
      <c r="Z192" s="96">
        <v>12</v>
      </c>
      <c r="AA192" s="96">
        <f t="shared" si="66"/>
        <v>9600</v>
      </c>
      <c r="AB192" s="96">
        <f t="shared" si="67"/>
        <v>0</v>
      </c>
      <c r="AC192" s="99">
        <v>800</v>
      </c>
      <c r="AD192" s="98"/>
      <c r="AE192" s="102">
        <f t="shared" si="68"/>
        <v>800</v>
      </c>
      <c r="AF192" s="99">
        <v>800</v>
      </c>
      <c r="AG192" s="98">
        <v>800</v>
      </c>
      <c r="AH192" s="102">
        <f t="shared" si="106"/>
        <v>800</v>
      </c>
      <c r="AI192" s="99">
        <v>800</v>
      </c>
      <c r="AJ192" s="98">
        <v>800</v>
      </c>
      <c r="AK192" s="102">
        <f t="shared" si="107"/>
        <v>800</v>
      </c>
      <c r="AL192" s="99">
        <v>800</v>
      </c>
      <c r="AM192" s="98"/>
      <c r="AN192" s="102">
        <f t="shared" si="108"/>
        <v>1600</v>
      </c>
      <c r="AO192" s="99">
        <v>800</v>
      </c>
      <c r="AP192" s="114"/>
      <c r="AQ192" s="102">
        <f t="shared" si="109"/>
        <v>2400</v>
      </c>
      <c r="AR192" s="99">
        <v>800</v>
      </c>
      <c r="AS192" s="114">
        <v>2400</v>
      </c>
      <c r="AT192" s="102">
        <f t="shared" si="110"/>
        <v>800</v>
      </c>
      <c r="AU192" s="99">
        <v>800</v>
      </c>
      <c r="AV192" s="114"/>
      <c r="AW192" s="102">
        <f t="shared" si="111"/>
        <v>1600</v>
      </c>
      <c r="AX192" s="99">
        <v>800</v>
      </c>
      <c r="AY192" s="114">
        <v>1600</v>
      </c>
      <c r="AZ192" s="102">
        <f t="shared" si="112"/>
        <v>800</v>
      </c>
    </row>
    <row r="193" spans="1:52" x14ac:dyDescent="0.25">
      <c r="A193" s="41">
        <f>VLOOKUP(B193,справочник!$B$2:$E$322,4,FALSE)</f>
        <v>120</v>
      </c>
      <c r="B193" t="str">
        <f t="shared" si="63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>INT(($H$325-G193)/30)</f>
        <v>31</v>
      </c>
      <c r="I193" s="1">
        <f t="shared" si="113"/>
        <v>31000</v>
      </c>
      <c r="J193" s="17">
        <v>21000</v>
      </c>
      <c r="K193" s="17"/>
      <c r="L193" s="18">
        <f t="shared" si="114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65"/>
        <v>19600</v>
      </c>
      <c r="Z193" s="96">
        <v>12</v>
      </c>
      <c r="AA193" s="96">
        <f t="shared" si="66"/>
        <v>9600</v>
      </c>
      <c r="AB193" s="96">
        <f t="shared" si="67"/>
        <v>0</v>
      </c>
      <c r="AC193" s="99">
        <v>800</v>
      </c>
      <c r="AD193" s="98"/>
      <c r="AE193" s="102">
        <f t="shared" si="68"/>
        <v>800</v>
      </c>
      <c r="AF193" s="99">
        <v>800</v>
      </c>
      <c r="AG193" s="98"/>
      <c r="AH193" s="102">
        <f t="shared" si="106"/>
        <v>1600</v>
      </c>
      <c r="AI193" s="99">
        <v>800</v>
      </c>
      <c r="AJ193" s="98"/>
      <c r="AK193" s="102">
        <f t="shared" si="107"/>
        <v>2400</v>
      </c>
      <c r="AL193" s="99">
        <v>800</v>
      </c>
      <c r="AM193" s="98"/>
      <c r="AN193" s="102">
        <f t="shared" si="108"/>
        <v>3200</v>
      </c>
      <c r="AO193" s="99">
        <v>800</v>
      </c>
      <c r="AP193" s="114"/>
      <c r="AQ193" s="102">
        <f t="shared" si="109"/>
        <v>4000</v>
      </c>
      <c r="AR193" s="99">
        <v>800</v>
      </c>
      <c r="AS193" s="114"/>
      <c r="AT193" s="102">
        <f t="shared" si="110"/>
        <v>4800</v>
      </c>
      <c r="AU193" s="99">
        <v>800</v>
      </c>
      <c r="AV193" s="114"/>
      <c r="AW193" s="102">
        <f t="shared" si="111"/>
        <v>5600</v>
      </c>
      <c r="AX193" s="99">
        <v>800</v>
      </c>
      <c r="AY193" s="114">
        <v>2400</v>
      </c>
      <c r="AZ193" s="102">
        <f t="shared" si="112"/>
        <v>4000</v>
      </c>
    </row>
    <row r="194" spans="1:52" x14ac:dyDescent="0.25">
      <c r="A194" s="41">
        <f>VLOOKUP(B194,справочник!$B$2:$E$322,4,FALSE)</f>
        <v>287</v>
      </c>
      <c r="B194" t="str">
        <f t="shared" si="63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>INT(($H$325-G194)/30)</f>
        <v>15</v>
      </c>
      <c r="I194" s="1">
        <f t="shared" si="113"/>
        <v>15000</v>
      </c>
      <c r="J194" s="17">
        <v>13000</v>
      </c>
      <c r="K194" s="17"/>
      <c r="L194" s="18">
        <f t="shared" si="114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65"/>
        <v>10800</v>
      </c>
      <c r="Z194" s="96">
        <v>12</v>
      </c>
      <c r="AA194" s="96">
        <f t="shared" si="66"/>
        <v>9600</v>
      </c>
      <c r="AB194" s="96">
        <f t="shared" si="67"/>
        <v>800</v>
      </c>
      <c r="AC194" s="99">
        <v>800</v>
      </c>
      <c r="AD194" s="98"/>
      <c r="AE194" s="102">
        <f t="shared" si="68"/>
        <v>1600</v>
      </c>
      <c r="AF194" s="99">
        <v>800</v>
      </c>
      <c r="AG194" s="98">
        <f>1600</f>
        <v>1600</v>
      </c>
      <c r="AH194" s="102">
        <f t="shared" si="106"/>
        <v>800</v>
      </c>
      <c r="AI194" s="99">
        <v>800</v>
      </c>
      <c r="AJ194" s="98">
        <v>1800</v>
      </c>
      <c r="AK194" s="102">
        <f t="shared" si="107"/>
        <v>-200</v>
      </c>
      <c r="AL194" s="99">
        <v>800</v>
      </c>
      <c r="AM194" s="98"/>
      <c r="AN194" s="102">
        <f t="shared" si="108"/>
        <v>600</v>
      </c>
      <c r="AO194" s="99">
        <v>800</v>
      </c>
      <c r="AP194" s="114">
        <v>1600</v>
      </c>
      <c r="AQ194" s="102">
        <f t="shared" si="109"/>
        <v>-200</v>
      </c>
      <c r="AR194" s="99">
        <v>800</v>
      </c>
      <c r="AS194" s="114">
        <v>1600</v>
      </c>
      <c r="AT194" s="102">
        <f t="shared" si="110"/>
        <v>-1000</v>
      </c>
      <c r="AU194" s="99">
        <v>800</v>
      </c>
      <c r="AV194" s="114"/>
      <c r="AW194" s="102">
        <f t="shared" si="111"/>
        <v>-200</v>
      </c>
      <c r="AX194" s="99">
        <v>800</v>
      </c>
      <c r="AY194" s="114"/>
      <c r="AZ194" s="102">
        <f t="shared" si="112"/>
        <v>600</v>
      </c>
    </row>
    <row r="195" spans="1:52" s="80" customFormat="1" x14ac:dyDescent="0.25">
      <c r="A195" s="103">
        <f>VLOOKUP(B195,справочник!$B$2:$E$322,4,FALSE)</f>
        <v>170</v>
      </c>
      <c r="B195" s="80" t="str">
        <f t="shared" si="63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>INT(($H$325-G195)/30)</f>
        <v>30</v>
      </c>
      <c r="I195" s="5">
        <f t="shared" si="113"/>
        <v>30000</v>
      </c>
      <c r="J195" s="20">
        <v>29000</v>
      </c>
      <c r="K195" s="20">
        <v>1000</v>
      </c>
      <c r="L195" s="21">
        <f t="shared" si="114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65"/>
        <v>12000</v>
      </c>
      <c r="Z195" s="104">
        <v>12</v>
      </c>
      <c r="AA195" s="104">
        <f t="shared" si="66"/>
        <v>9600</v>
      </c>
      <c r="AB195" s="104">
        <f t="shared" si="67"/>
        <v>-2400</v>
      </c>
      <c r="AC195" s="104">
        <v>800</v>
      </c>
      <c r="AD195" s="105"/>
      <c r="AE195" s="126">
        <f>SUM(AB195:AB196)+SUM(AC195:AC196)-SUM(AD195:AD196)</f>
        <v>-3600</v>
      </c>
      <c r="AF195" s="104">
        <v>800</v>
      </c>
      <c r="AG195" s="105"/>
      <c r="AH195" s="126">
        <f>SUM(AE195:AE196)+SUM(AF195:AF196)-SUM(AG195:AG196)</f>
        <v>-2800</v>
      </c>
      <c r="AI195" s="104">
        <v>800</v>
      </c>
      <c r="AJ195" s="105"/>
      <c r="AK195" s="126">
        <f>SUM(AH195:AH196)+SUM(AI195:AI196)-SUM(AJ195:AJ196)</f>
        <v>-2000</v>
      </c>
      <c r="AL195" s="104">
        <v>800</v>
      </c>
      <c r="AM195" s="105">
        <v>3200</v>
      </c>
      <c r="AN195" s="126">
        <f>SUM(AK195:AK196)+SUM(AL195:AL196)-SUM(AM195:AM196)</f>
        <v>-4400</v>
      </c>
      <c r="AO195" s="104">
        <v>800</v>
      </c>
      <c r="AP195" s="105"/>
      <c r="AQ195" s="126">
        <f>SUM(AN195:AN196)+SUM(AO195:AO196)-SUM(AP195:AP196)</f>
        <v>-3600</v>
      </c>
      <c r="AR195" s="104">
        <v>800</v>
      </c>
      <c r="AS195" s="105"/>
      <c r="AT195" s="126">
        <f>SUM(AQ195:AQ196)+SUM(AR195:AR196)-SUM(AS195:AS196)</f>
        <v>-2800</v>
      </c>
      <c r="AU195" s="104">
        <v>800</v>
      </c>
      <c r="AV195" s="105"/>
      <c r="AW195" s="143">
        <f>SUM(AT195:AT196)+SUM(AU195:AU196)-SUM(AV195:AV196)</f>
        <v>-2000</v>
      </c>
      <c r="AX195" s="104">
        <v>800</v>
      </c>
      <c r="AY195" s="105"/>
      <c r="AZ195" s="143">
        <f>SUM(AW195:AW196)+SUM(AX195:AX196)-SUM(AY195:AY196)</f>
        <v>-1200</v>
      </c>
    </row>
    <row r="196" spans="1:52" s="80" customFormat="1" x14ac:dyDescent="0.25">
      <c r="A196" s="103">
        <f>VLOOKUP(B196,справочник!$B$2:$E$322,4,FALSE)</f>
        <v>170</v>
      </c>
      <c r="B196" s="80" t="str">
        <f t="shared" si="63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113"/>
        <v>28000</v>
      </c>
      <c r="J196" s="20">
        <v>29000</v>
      </c>
      <c r="K196" s="20">
        <v>1000</v>
      </c>
      <c r="L196" s="21">
        <f t="shared" si="114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65"/>
        <v>0</v>
      </c>
      <c r="Z196" s="104">
        <v>0</v>
      </c>
      <c r="AA196" s="104">
        <f t="shared" si="66"/>
        <v>0</v>
      </c>
      <c r="AB196" s="104">
        <f t="shared" si="67"/>
        <v>-2000</v>
      </c>
      <c r="AC196" s="104">
        <v>0</v>
      </c>
      <c r="AD196" s="105"/>
      <c r="AE196" s="127"/>
      <c r="AF196" s="104">
        <v>0</v>
      </c>
      <c r="AG196" s="105"/>
      <c r="AH196" s="127"/>
      <c r="AI196" s="104">
        <v>0</v>
      </c>
      <c r="AJ196" s="105"/>
      <c r="AK196" s="127"/>
      <c r="AL196" s="104">
        <v>0</v>
      </c>
      <c r="AM196" s="105"/>
      <c r="AN196" s="127"/>
      <c r="AO196" s="104">
        <v>0</v>
      </c>
      <c r="AP196" s="105"/>
      <c r="AQ196" s="127"/>
      <c r="AR196" s="104">
        <v>0</v>
      </c>
      <c r="AS196" s="105"/>
      <c r="AT196" s="127"/>
      <c r="AU196" s="104">
        <v>0</v>
      </c>
      <c r="AV196" s="105"/>
      <c r="AW196" s="144"/>
      <c r="AX196" s="104">
        <v>0</v>
      </c>
      <c r="AY196" s="105"/>
      <c r="AZ196" s="144"/>
    </row>
    <row r="197" spans="1:52" x14ac:dyDescent="0.25">
      <c r="A197" s="41">
        <f>VLOOKUP(B197,справочник!$B$2:$E$322,4,FALSE)</f>
        <v>290</v>
      </c>
      <c r="B197" t="str">
        <f t="shared" si="63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>INT(($H$325-G197)/30)</f>
        <v>47</v>
      </c>
      <c r="I197" s="1">
        <f t="shared" si="113"/>
        <v>47000</v>
      </c>
      <c r="J197" s="17">
        <v>42000</v>
      </c>
      <c r="K197" s="17">
        <v>5000</v>
      </c>
      <c r="L197" s="18">
        <f t="shared" si="114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65"/>
        <v>10000</v>
      </c>
      <c r="Z197" s="96">
        <v>12</v>
      </c>
      <c r="AA197" s="96">
        <f t="shared" si="66"/>
        <v>9600</v>
      </c>
      <c r="AB197" s="96">
        <f t="shared" si="67"/>
        <v>-400</v>
      </c>
      <c r="AC197" s="99">
        <v>800</v>
      </c>
      <c r="AD197" s="98"/>
      <c r="AE197" s="102">
        <f t="shared" si="68"/>
        <v>400</v>
      </c>
      <c r="AF197" s="99">
        <v>800</v>
      </c>
      <c r="AG197" s="98"/>
      <c r="AH197" s="102">
        <f t="shared" ref="AH197:AH229" si="115">AE197+AF197-AG197</f>
        <v>1200</v>
      </c>
      <c r="AI197" s="99">
        <v>800</v>
      </c>
      <c r="AJ197" s="98">
        <v>5000</v>
      </c>
      <c r="AK197" s="102">
        <f t="shared" ref="AK197:AK229" si="116">AH197+AI197-AJ197</f>
        <v>-3000</v>
      </c>
      <c r="AL197" s="99">
        <v>800</v>
      </c>
      <c r="AM197" s="98"/>
      <c r="AN197" s="102">
        <f t="shared" ref="AN197:AN229" si="117">AK197+AL197-AM197</f>
        <v>-2200</v>
      </c>
      <c r="AO197" s="99">
        <v>800</v>
      </c>
      <c r="AP197" s="114"/>
      <c r="AQ197" s="102">
        <f t="shared" ref="AQ197:AQ229" si="118">AN197+AO197-AP197</f>
        <v>-1400</v>
      </c>
      <c r="AR197" s="99">
        <v>800</v>
      </c>
      <c r="AS197" s="114"/>
      <c r="AT197" s="102">
        <f t="shared" ref="AT197:AT229" si="119">AQ197+AR197-AS197</f>
        <v>-600</v>
      </c>
      <c r="AU197" s="99">
        <v>800</v>
      </c>
      <c r="AV197" s="114"/>
      <c r="AW197" s="102">
        <f t="shared" ref="AW197:AW229" si="120">AT197+AU197-AV197</f>
        <v>200</v>
      </c>
      <c r="AX197" s="99">
        <v>800</v>
      </c>
      <c r="AY197" s="114">
        <v>10000</v>
      </c>
      <c r="AZ197" s="102">
        <f t="shared" ref="AZ197:AZ229" si="121">AW197+AX197-AY197</f>
        <v>-9000</v>
      </c>
    </row>
    <row r="198" spans="1:52" x14ac:dyDescent="0.25">
      <c r="A198" s="41">
        <f>VLOOKUP(B198,справочник!$B$2:$E$322,4,FALSE)</f>
        <v>81</v>
      </c>
      <c r="B198" t="str">
        <f t="shared" ref="B198:B259" si="122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>INT(($H$325-G198)/30)</f>
        <v>47</v>
      </c>
      <c r="I198" s="1">
        <f t="shared" si="113"/>
        <v>47000</v>
      </c>
      <c r="J198" s="17">
        <v>44000</v>
      </c>
      <c r="K198" s="17">
        <v>3000</v>
      </c>
      <c r="L198" s="18">
        <f t="shared" si="114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123">SUM(M198:X198)</f>
        <v>9600</v>
      </c>
      <c r="Z198" s="96">
        <v>12</v>
      </c>
      <c r="AA198" s="96">
        <f t="shared" ref="AA198:AA259" si="124">Z198*800</f>
        <v>9600</v>
      </c>
      <c r="AB198" s="96">
        <f t="shared" ref="AB198:AB259" si="125">L198+AA198-Y198</f>
        <v>0</v>
      </c>
      <c r="AC198" s="99">
        <v>800</v>
      </c>
      <c r="AD198" s="98"/>
      <c r="AE198" s="102">
        <f t="shared" ref="AE198:AE259" si="126">AB198+AC198-AD198</f>
        <v>800</v>
      </c>
      <c r="AF198" s="99">
        <v>800</v>
      </c>
      <c r="AG198" s="98"/>
      <c r="AH198" s="102">
        <f t="shared" si="115"/>
        <v>1600</v>
      </c>
      <c r="AI198" s="99">
        <v>800</v>
      </c>
      <c r="AJ198" s="98"/>
      <c r="AK198" s="102">
        <f t="shared" si="116"/>
        <v>2400</v>
      </c>
      <c r="AL198" s="99">
        <v>800</v>
      </c>
      <c r="AM198" s="98"/>
      <c r="AN198" s="102">
        <f t="shared" si="117"/>
        <v>3200</v>
      </c>
      <c r="AO198" s="99">
        <v>800</v>
      </c>
      <c r="AP198" s="114">
        <v>3200</v>
      </c>
      <c r="AQ198" s="102">
        <f t="shared" si="118"/>
        <v>800</v>
      </c>
      <c r="AR198" s="99">
        <v>800</v>
      </c>
      <c r="AS198" s="114"/>
      <c r="AT198" s="102">
        <f t="shared" si="119"/>
        <v>1600</v>
      </c>
      <c r="AU198" s="99">
        <v>800</v>
      </c>
      <c r="AV198" s="114"/>
      <c r="AW198" s="102">
        <f t="shared" si="120"/>
        <v>2400</v>
      </c>
      <c r="AX198" s="99">
        <v>800</v>
      </c>
      <c r="AY198" s="114"/>
      <c r="AZ198" s="102">
        <f t="shared" si="121"/>
        <v>3200</v>
      </c>
    </row>
    <row r="199" spans="1:52" x14ac:dyDescent="0.25">
      <c r="A199" s="41">
        <f>VLOOKUP(B199,справочник!$B$2:$E$322,4,FALSE)</f>
        <v>31</v>
      </c>
      <c r="B199" t="str">
        <f t="shared" si="122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>INT(($H$325-G199)/30)</f>
        <v>52</v>
      </c>
      <c r="I199" s="1">
        <f t="shared" si="113"/>
        <v>52000</v>
      </c>
      <c r="J199" s="17">
        <f>10000+42000</f>
        <v>52000</v>
      </c>
      <c r="K199" s="17"/>
      <c r="L199" s="18">
        <f t="shared" si="114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123"/>
        <v>9600</v>
      </c>
      <c r="Z199" s="96">
        <v>12</v>
      </c>
      <c r="AA199" s="96">
        <f t="shared" si="124"/>
        <v>9600</v>
      </c>
      <c r="AB199" s="96">
        <f t="shared" si="125"/>
        <v>0</v>
      </c>
      <c r="AC199" s="99">
        <v>800</v>
      </c>
      <c r="AD199" s="98">
        <v>4800</v>
      </c>
      <c r="AE199" s="102">
        <f t="shared" si="126"/>
        <v>-4000</v>
      </c>
      <c r="AF199" s="99">
        <v>800</v>
      </c>
      <c r="AG199" s="98"/>
      <c r="AH199" s="102">
        <f t="shared" si="115"/>
        <v>-3200</v>
      </c>
      <c r="AI199" s="99">
        <v>800</v>
      </c>
      <c r="AJ199" s="98"/>
      <c r="AK199" s="102">
        <f t="shared" si="116"/>
        <v>-2400</v>
      </c>
      <c r="AL199" s="99">
        <v>800</v>
      </c>
      <c r="AM199" s="98"/>
      <c r="AN199" s="102">
        <f t="shared" si="117"/>
        <v>-1600</v>
      </c>
      <c r="AO199" s="99">
        <v>800</v>
      </c>
      <c r="AP199" s="114"/>
      <c r="AQ199" s="102">
        <f t="shared" si="118"/>
        <v>-800</v>
      </c>
      <c r="AR199" s="99">
        <v>800</v>
      </c>
      <c r="AS199" s="114"/>
      <c r="AT199" s="102">
        <f t="shared" si="119"/>
        <v>0</v>
      </c>
      <c r="AU199" s="99">
        <v>800</v>
      </c>
      <c r="AV199" s="114"/>
      <c r="AW199" s="102">
        <f t="shared" si="120"/>
        <v>800</v>
      </c>
      <c r="AX199" s="99">
        <v>800</v>
      </c>
      <c r="AY199" s="114"/>
      <c r="AZ199" s="102">
        <f t="shared" si="121"/>
        <v>1600</v>
      </c>
    </row>
    <row r="200" spans="1:52" x14ac:dyDescent="0.25">
      <c r="A200" s="41">
        <f>VLOOKUP(B200,справочник!$B$2:$E$322,4,FALSE)</f>
        <v>104</v>
      </c>
      <c r="B200" t="str">
        <f t="shared" si="122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>INT(($H$325-G200)/30)</f>
        <v>49</v>
      </c>
      <c r="I200" s="1">
        <f t="shared" si="113"/>
        <v>49000</v>
      </c>
      <c r="J200" s="17">
        <f>1000+45000</f>
        <v>46000</v>
      </c>
      <c r="K200" s="17"/>
      <c r="L200" s="18">
        <f t="shared" si="114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123"/>
        <v>0</v>
      </c>
      <c r="Z200" s="96">
        <v>12</v>
      </c>
      <c r="AA200" s="96">
        <f t="shared" si="124"/>
        <v>9600</v>
      </c>
      <c r="AB200" s="96">
        <f t="shared" si="125"/>
        <v>12600</v>
      </c>
      <c r="AC200" s="99">
        <v>800</v>
      </c>
      <c r="AD200" s="98"/>
      <c r="AE200" s="102">
        <f t="shared" si="126"/>
        <v>13400</v>
      </c>
      <c r="AF200" s="99">
        <v>800</v>
      </c>
      <c r="AG200" s="98"/>
      <c r="AH200" s="102">
        <f t="shared" si="115"/>
        <v>14200</v>
      </c>
      <c r="AI200" s="99">
        <v>800</v>
      </c>
      <c r="AJ200" s="98"/>
      <c r="AK200" s="102">
        <f t="shared" si="116"/>
        <v>15000</v>
      </c>
      <c r="AL200" s="99">
        <v>800</v>
      </c>
      <c r="AM200" s="98"/>
      <c r="AN200" s="102">
        <f t="shared" si="117"/>
        <v>15800</v>
      </c>
      <c r="AO200" s="99">
        <v>800</v>
      </c>
      <c r="AP200" s="114"/>
      <c r="AQ200" s="102">
        <f t="shared" si="118"/>
        <v>16600</v>
      </c>
      <c r="AR200" s="99">
        <v>800</v>
      </c>
      <c r="AS200" s="114"/>
      <c r="AT200" s="102">
        <f t="shared" si="119"/>
        <v>17400</v>
      </c>
      <c r="AU200" s="99">
        <v>800</v>
      </c>
      <c r="AV200" s="114"/>
      <c r="AW200" s="102">
        <f t="shared" si="120"/>
        <v>18200</v>
      </c>
      <c r="AX200" s="99">
        <v>800</v>
      </c>
      <c r="AY200" s="114"/>
      <c r="AZ200" s="102">
        <f t="shared" si="121"/>
        <v>19000</v>
      </c>
    </row>
    <row r="201" spans="1:52" ht="25.5" customHeight="1" x14ac:dyDescent="0.25">
      <c r="A201" s="41">
        <f>VLOOKUP(B201,справочник!$B$2:$E$322,4,FALSE)</f>
        <v>85</v>
      </c>
      <c r="B201" t="str">
        <f t="shared" si="122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>INT(($H$325-G201)/30)</f>
        <v>54</v>
      </c>
      <c r="I201" s="1">
        <f t="shared" si="113"/>
        <v>54000</v>
      </c>
      <c r="J201" s="17">
        <f>1000+53000</f>
        <v>54000</v>
      </c>
      <c r="K201" s="17"/>
      <c r="L201" s="18">
        <f t="shared" si="114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123"/>
        <v>4800</v>
      </c>
      <c r="Z201" s="96">
        <v>12</v>
      </c>
      <c r="AA201" s="96">
        <f t="shared" si="124"/>
        <v>9600</v>
      </c>
      <c r="AB201" s="96">
        <f t="shared" si="125"/>
        <v>4800</v>
      </c>
      <c r="AC201" s="99">
        <v>800</v>
      </c>
      <c r="AD201" s="98"/>
      <c r="AE201" s="102">
        <f t="shared" si="126"/>
        <v>5600</v>
      </c>
      <c r="AF201" s="99">
        <v>800</v>
      </c>
      <c r="AG201" s="98"/>
      <c r="AH201" s="102">
        <f t="shared" si="115"/>
        <v>6400</v>
      </c>
      <c r="AI201" s="99">
        <v>800</v>
      </c>
      <c r="AJ201" s="98"/>
      <c r="AK201" s="102">
        <f t="shared" si="116"/>
        <v>7200</v>
      </c>
      <c r="AL201" s="99">
        <v>800</v>
      </c>
      <c r="AM201" s="98"/>
      <c r="AN201" s="102">
        <f t="shared" si="117"/>
        <v>8000</v>
      </c>
      <c r="AO201" s="99">
        <v>800</v>
      </c>
      <c r="AP201" s="114"/>
      <c r="AQ201" s="102">
        <f t="shared" si="118"/>
        <v>8800</v>
      </c>
      <c r="AR201" s="99">
        <v>800</v>
      </c>
      <c r="AS201" s="114"/>
      <c r="AT201" s="102">
        <f t="shared" si="119"/>
        <v>9600</v>
      </c>
      <c r="AU201" s="99">
        <v>800</v>
      </c>
      <c r="AV201" s="114"/>
      <c r="AW201" s="102">
        <f t="shared" si="120"/>
        <v>10400</v>
      </c>
      <c r="AX201" s="99">
        <v>800</v>
      </c>
      <c r="AY201" s="114"/>
      <c r="AZ201" s="102">
        <f t="shared" si="121"/>
        <v>11200</v>
      </c>
    </row>
    <row r="202" spans="1:52" ht="25.5" customHeight="1" x14ac:dyDescent="0.25">
      <c r="A202" s="41">
        <f>VLOOKUP(B202,справочник!$B$2:$E$322,4,FALSE)</f>
        <v>300</v>
      </c>
      <c r="B202" t="str">
        <f t="shared" si="122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>INT(($H$325-G202)/30)</f>
        <v>12</v>
      </c>
      <c r="I202" s="1">
        <f t="shared" si="113"/>
        <v>12000</v>
      </c>
      <c r="J202" s="17">
        <v>1000</v>
      </c>
      <c r="K202" s="17"/>
      <c r="L202" s="18">
        <f t="shared" si="114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123"/>
        <v>0</v>
      </c>
      <c r="Z202" s="96">
        <v>12</v>
      </c>
      <c r="AA202" s="96">
        <f t="shared" si="124"/>
        <v>9600</v>
      </c>
      <c r="AB202" s="96">
        <f t="shared" si="125"/>
        <v>20600</v>
      </c>
      <c r="AC202" s="99">
        <v>800</v>
      </c>
      <c r="AD202" s="98"/>
      <c r="AE202" s="102">
        <f t="shared" si="126"/>
        <v>21400</v>
      </c>
      <c r="AF202" s="99">
        <v>800</v>
      </c>
      <c r="AG202" s="98"/>
      <c r="AH202" s="102">
        <f t="shared" si="115"/>
        <v>22200</v>
      </c>
      <c r="AI202" s="99">
        <v>800</v>
      </c>
      <c r="AJ202" s="98"/>
      <c r="AK202" s="102">
        <f t="shared" si="116"/>
        <v>23000</v>
      </c>
      <c r="AL202" s="99">
        <v>800</v>
      </c>
      <c r="AM202" s="98"/>
      <c r="AN202" s="102">
        <f t="shared" si="117"/>
        <v>23800</v>
      </c>
      <c r="AO202" s="99">
        <v>800</v>
      </c>
      <c r="AP202" s="114"/>
      <c r="AQ202" s="102">
        <f t="shared" si="118"/>
        <v>24600</v>
      </c>
      <c r="AR202" s="99">
        <v>800</v>
      </c>
      <c r="AS202" s="114"/>
      <c r="AT202" s="102">
        <f t="shared" si="119"/>
        <v>25400</v>
      </c>
      <c r="AU202" s="99">
        <v>800</v>
      </c>
      <c r="AV202" s="114"/>
      <c r="AW202" s="102">
        <f t="shared" si="120"/>
        <v>26200</v>
      </c>
      <c r="AX202" s="99">
        <v>800</v>
      </c>
      <c r="AY202" s="114"/>
      <c r="AZ202" s="102">
        <f t="shared" si="121"/>
        <v>27000</v>
      </c>
    </row>
    <row r="203" spans="1:52" ht="25.5" x14ac:dyDescent="0.25">
      <c r="A203" s="41">
        <f>VLOOKUP(B203,справочник!$B$2:$E$322,4,FALSE)</f>
        <v>47</v>
      </c>
      <c r="B203" t="str">
        <f t="shared" si="122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>INT(($H$325-G203)/30)</f>
        <v>32</v>
      </c>
      <c r="I203" s="1">
        <f t="shared" si="113"/>
        <v>32000</v>
      </c>
      <c r="J203" s="17">
        <v>9000</v>
      </c>
      <c r="K203" s="17"/>
      <c r="L203" s="18">
        <f t="shared" si="114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123"/>
        <v>0</v>
      </c>
      <c r="Z203" s="96">
        <v>12</v>
      </c>
      <c r="AA203" s="96">
        <f t="shared" si="124"/>
        <v>9600</v>
      </c>
      <c r="AB203" s="96">
        <f t="shared" si="125"/>
        <v>32600</v>
      </c>
      <c r="AC203" s="99">
        <v>800</v>
      </c>
      <c r="AD203" s="98"/>
      <c r="AE203" s="102">
        <f t="shared" si="126"/>
        <v>33400</v>
      </c>
      <c r="AF203" s="99">
        <v>800</v>
      </c>
      <c r="AG203" s="98"/>
      <c r="AH203" s="102">
        <f t="shared" si="115"/>
        <v>34200</v>
      </c>
      <c r="AI203" s="99">
        <v>800</v>
      </c>
      <c r="AJ203" s="98"/>
      <c r="AK203" s="102">
        <f t="shared" si="116"/>
        <v>35000</v>
      </c>
      <c r="AL203" s="99">
        <v>800</v>
      </c>
      <c r="AM203" s="98"/>
      <c r="AN203" s="102">
        <f t="shared" si="117"/>
        <v>35800</v>
      </c>
      <c r="AO203" s="99">
        <v>800</v>
      </c>
      <c r="AP203" s="114"/>
      <c r="AQ203" s="102">
        <f t="shared" si="118"/>
        <v>36600</v>
      </c>
      <c r="AR203" s="99">
        <v>800</v>
      </c>
      <c r="AS203" s="114"/>
      <c r="AT203" s="102">
        <f t="shared" si="119"/>
        <v>37400</v>
      </c>
      <c r="AU203" s="99">
        <v>800</v>
      </c>
      <c r="AV203" s="114"/>
      <c r="AW203" s="102">
        <f t="shared" si="120"/>
        <v>38200</v>
      </c>
      <c r="AX203" s="99">
        <v>800</v>
      </c>
      <c r="AY203" s="114"/>
      <c r="AZ203" s="102">
        <f t="shared" si="121"/>
        <v>39000</v>
      </c>
    </row>
    <row r="204" spans="1:52" x14ac:dyDescent="0.25">
      <c r="A204" s="41">
        <f>VLOOKUP(B204,справочник!$B$2:$E$322,4,FALSE)</f>
        <v>282</v>
      </c>
      <c r="B204" t="str">
        <f t="shared" si="122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>INT(($H$325-G204)/30)</f>
        <v>21</v>
      </c>
      <c r="I204" s="1">
        <f t="shared" si="113"/>
        <v>21000</v>
      </c>
      <c r="J204" s="17">
        <v>18000</v>
      </c>
      <c r="K204" s="17"/>
      <c r="L204" s="18">
        <f t="shared" si="114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123"/>
        <v>0</v>
      </c>
      <c r="Z204" s="96">
        <v>12</v>
      </c>
      <c r="AA204" s="96">
        <f t="shared" si="124"/>
        <v>9600</v>
      </c>
      <c r="AB204" s="96">
        <f t="shared" si="125"/>
        <v>12600</v>
      </c>
      <c r="AC204" s="99">
        <v>800</v>
      </c>
      <c r="AD204" s="98"/>
      <c r="AE204" s="102">
        <f t="shared" si="126"/>
        <v>13400</v>
      </c>
      <c r="AF204" s="99">
        <v>800</v>
      </c>
      <c r="AG204" s="98"/>
      <c r="AH204" s="102">
        <f t="shared" si="115"/>
        <v>14200</v>
      </c>
      <c r="AI204" s="99">
        <v>800</v>
      </c>
      <c r="AJ204" s="98"/>
      <c r="AK204" s="102">
        <f t="shared" si="116"/>
        <v>15000</v>
      </c>
      <c r="AL204" s="99">
        <v>800</v>
      </c>
      <c r="AM204" s="98"/>
      <c r="AN204" s="102">
        <f t="shared" si="117"/>
        <v>15800</v>
      </c>
      <c r="AO204" s="99">
        <v>800</v>
      </c>
      <c r="AP204" s="114"/>
      <c r="AQ204" s="102">
        <f t="shared" si="118"/>
        <v>16600</v>
      </c>
      <c r="AR204" s="99">
        <v>800</v>
      </c>
      <c r="AS204" s="114"/>
      <c r="AT204" s="102">
        <f t="shared" si="119"/>
        <v>17400</v>
      </c>
      <c r="AU204" s="99">
        <v>800</v>
      </c>
      <c r="AV204" s="114"/>
      <c r="AW204" s="102">
        <f t="shared" si="120"/>
        <v>18200</v>
      </c>
      <c r="AX204" s="99">
        <v>800</v>
      </c>
      <c r="AY204" s="114"/>
      <c r="AZ204" s="102">
        <f t="shared" si="121"/>
        <v>19000</v>
      </c>
    </row>
    <row r="205" spans="1:52" ht="25.5" customHeight="1" x14ac:dyDescent="0.25">
      <c r="A205" s="41">
        <f>VLOOKUP(B205,справочник!$B$2:$E$322,4,FALSE)</f>
        <v>204</v>
      </c>
      <c r="B205" t="str">
        <f t="shared" si="122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113"/>
        <v>0</v>
      </c>
      <c r="J205" s="17"/>
      <c r="K205" s="17"/>
      <c r="L205" s="18">
        <f t="shared" si="114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123"/>
        <v>0</v>
      </c>
      <c r="Z205" s="96">
        <v>12</v>
      </c>
      <c r="AA205" s="96">
        <f t="shared" si="124"/>
        <v>9600</v>
      </c>
      <c r="AB205" s="96">
        <f t="shared" si="125"/>
        <v>9600</v>
      </c>
      <c r="AC205" s="99">
        <v>800</v>
      </c>
      <c r="AD205" s="98"/>
      <c r="AE205" s="102">
        <f t="shared" si="126"/>
        <v>10400</v>
      </c>
      <c r="AF205" s="99">
        <v>800</v>
      </c>
      <c r="AG205" s="98"/>
      <c r="AH205" s="102">
        <f t="shared" si="115"/>
        <v>11200</v>
      </c>
      <c r="AI205" s="99">
        <v>800</v>
      </c>
      <c r="AJ205" s="98"/>
      <c r="AK205" s="102">
        <f t="shared" si="116"/>
        <v>12000</v>
      </c>
      <c r="AL205" s="99">
        <v>800</v>
      </c>
      <c r="AM205" s="98"/>
      <c r="AN205" s="102">
        <f t="shared" si="117"/>
        <v>12800</v>
      </c>
      <c r="AO205" s="99">
        <v>800</v>
      </c>
      <c r="AP205" s="114"/>
      <c r="AQ205" s="102">
        <f t="shared" si="118"/>
        <v>13600</v>
      </c>
      <c r="AR205" s="99">
        <v>800</v>
      </c>
      <c r="AS205" s="114"/>
      <c r="AT205" s="102">
        <f t="shared" si="119"/>
        <v>14400</v>
      </c>
      <c r="AU205" s="99">
        <v>800</v>
      </c>
      <c r="AV205" s="114"/>
      <c r="AW205" s="102">
        <f t="shared" si="120"/>
        <v>15200</v>
      </c>
      <c r="AX205" s="99">
        <v>800</v>
      </c>
      <c r="AY205" s="114"/>
      <c r="AZ205" s="102">
        <f t="shared" si="121"/>
        <v>16000</v>
      </c>
    </row>
    <row r="206" spans="1:52" x14ac:dyDescent="0.25">
      <c r="A206" s="41">
        <f>VLOOKUP(B206,справочник!$B$2:$E$322,4,FALSE)</f>
        <v>291</v>
      </c>
      <c r="B206" t="str">
        <f t="shared" si="122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113"/>
        <v>0</v>
      </c>
      <c r="J206" s="17"/>
      <c r="K206" s="17"/>
      <c r="L206" s="18">
        <f t="shared" si="114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123"/>
        <v>0</v>
      </c>
      <c r="Z206" s="96">
        <v>12</v>
      </c>
      <c r="AA206" s="96">
        <f t="shared" si="124"/>
        <v>9600</v>
      </c>
      <c r="AB206" s="96">
        <f t="shared" si="125"/>
        <v>9600</v>
      </c>
      <c r="AC206" s="99">
        <v>800</v>
      </c>
      <c r="AD206" s="98"/>
      <c r="AE206" s="102">
        <f t="shared" si="126"/>
        <v>10400</v>
      </c>
      <c r="AF206" s="99">
        <v>800</v>
      </c>
      <c r="AG206" s="98"/>
      <c r="AH206" s="102">
        <f t="shared" si="115"/>
        <v>11200</v>
      </c>
      <c r="AI206" s="99">
        <v>800</v>
      </c>
      <c r="AJ206" s="98"/>
      <c r="AK206" s="102">
        <f t="shared" si="116"/>
        <v>12000</v>
      </c>
      <c r="AL206" s="99">
        <v>800</v>
      </c>
      <c r="AM206" s="98"/>
      <c r="AN206" s="102">
        <f t="shared" si="117"/>
        <v>12800</v>
      </c>
      <c r="AO206" s="99">
        <v>800</v>
      </c>
      <c r="AP206" s="114"/>
      <c r="AQ206" s="102">
        <f t="shared" si="118"/>
        <v>13600</v>
      </c>
      <c r="AR206" s="99">
        <v>800</v>
      </c>
      <c r="AS206" s="114"/>
      <c r="AT206" s="102">
        <f t="shared" si="119"/>
        <v>14400</v>
      </c>
      <c r="AU206" s="99">
        <v>800</v>
      </c>
      <c r="AV206" s="114"/>
      <c r="AW206" s="102">
        <f t="shared" si="120"/>
        <v>15200</v>
      </c>
      <c r="AX206" s="99">
        <v>800</v>
      </c>
      <c r="AY206" s="114"/>
      <c r="AZ206" s="102">
        <f t="shared" si="121"/>
        <v>16000</v>
      </c>
    </row>
    <row r="207" spans="1:52" x14ac:dyDescent="0.25">
      <c r="A207" s="41">
        <f>VLOOKUP(B207,справочник!$B$2:$E$322,4,FALSE)</f>
        <v>89</v>
      </c>
      <c r="B207" t="str">
        <f t="shared" si="122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>INT(($H$325-G207)/30)</f>
        <v>42</v>
      </c>
      <c r="I207" s="1">
        <f t="shared" si="113"/>
        <v>42000</v>
      </c>
      <c r="J207" s="17">
        <f>21000</f>
        <v>21000</v>
      </c>
      <c r="K207" s="17"/>
      <c r="L207" s="18">
        <f t="shared" si="114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123"/>
        <v>0</v>
      </c>
      <c r="Z207" s="96">
        <v>12</v>
      </c>
      <c r="AA207" s="96">
        <f t="shared" si="124"/>
        <v>9600</v>
      </c>
      <c r="AB207" s="96">
        <f t="shared" si="125"/>
        <v>30600</v>
      </c>
      <c r="AC207" s="99">
        <v>800</v>
      </c>
      <c r="AD207" s="98"/>
      <c r="AE207" s="102">
        <f t="shared" si="126"/>
        <v>31400</v>
      </c>
      <c r="AF207" s="99">
        <v>800</v>
      </c>
      <c r="AG207" s="98"/>
      <c r="AH207" s="102">
        <f t="shared" si="115"/>
        <v>32200</v>
      </c>
      <c r="AI207" s="99">
        <v>800</v>
      </c>
      <c r="AJ207" s="98"/>
      <c r="AK207" s="102">
        <f t="shared" si="116"/>
        <v>33000</v>
      </c>
      <c r="AL207" s="99">
        <v>800</v>
      </c>
      <c r="AM207" s="98"/>
      <c r="AN207" s="102">
        <f t="shared" si="117"/>
        <v>33800</v>
      </c>
      <c r="AO207" s="99">
        <v>800</v>
      </c>
      <c r="AP207" s="114"/>
      <c r="AQ207" s="102">
        <f t="shared" si="118"/>
        <v>34600</v>
      </c>
      <c r="AR207" s="99">
        <v>800</v>
      </c>
      <c r="AS207" s="114"/>
      <c r="AT207" s="102">
        <f t="shared" si="119"/>
        <v>35400</v>
      </c>
      <c r="AU207" s="99">
        <v>800</v>
      </c>
      <c r="AV207" s="114"/>
      <c r="AW207" s="102">
        <f t="shared" si="120"/>
        <v>36200</v>
      </c>
      <c r="AX207" s="99">
        <v>800</v>
      </c>
      <c r="AY207" s="114"/>
      <c r="AZ207" s="102">
        <f t="shared" si="121"/>
        <v>37000</v>
      </c>
    </row>
    <row r="208" spans="1:52" x14ac:dyDescent="0.25">
      <c r="A208" s="41">
        <f>VLOOKUP(B208,справочник!$B$2:$E$322,4,FALSE)</f>
        <v>26</v>
      </c>
      <c r="B208" t="str">
        <f t="shared" si="122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>INT(($H$325-G208)/30)</f>
        <v>52</v>
      </c>
      <c r="I208" s="1">
        <f t="shared" si="113"/>
        <v>52000</v>
      </c>
      <c r="J208" s="17"/>
      <c r="K208" s="17"/>
      <c r="L208" s="18">
        <f t="shared" si="114"/>
        <v>52000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18">
        <f t="shared" si="123"/>
        <v>0</v>
      </c>
      <c r="Z208" s="96">
        <v>12</v>
      </c>
      <c r="AA208" s="96">
        <f t="shared" si="124"/>
        <v>9600</v>
      </c>
      <c r="AB208" s="96">
        <f t="shared" si="125"/>
        <v>61600</v>
      </c>
      <c r="AC208" s="99">
        <v>800</v>
      </c>
      <c r="AD208" s="98"/>
      <c r="AE208" s="102">
        <f t="shared" si="126"/>
        <v>62400</v>
      </c>
      <c r="AF208" s="99">
        <v>800</v>
      </c>
      <c r="AG208" s="98"/>
      <c r="AH208" s="102">
        <f t="shared" si="115"/>
        <v>63200</v>
      </c>
      <c r="AI208" s="99">
        <v>800</v>
      </c>
      <c r="AJ208" s="98"/>
      <c r="AK208" s="102">
        <f t="shared" si="116"/>
        <v>64000</v>
      </c>
      <c r="AL208" s="99">
        <v>800</v>
      </c>
      <c r="AM208" s="98"/>
      <c r="AN208" s="102">
        <f t="shared" si="117"/>
        <v>64800</v>
      </c>
      <c r="AO208" s="99">
        <v>800</v>
      </c>
      <c r="AP208" s="114"/>
      <c r="AQ208" s="102">
        <f t="shared" si="118"/>
        <v>65600</v>
      </c>
      <c r="AR208" s="99">
        <v>800</v>
      </c>
      <c r="AS208" s="114"/>
      <c r="AT208" s="102">
        <f t="shared" si="119"/>
        <v>66400</v>
      </c>
      <c r="AU208" s="99">
        <v>800</v>
      </c>
      <c r="AV208" s="114"/>
      <c r="AW208" s="102">
        <f t="shared" si="120"/>
        <v>67200</v>
      </c>
      <c r="AX208" s="99">
        <v>800</v>
      </c>
      <c r="AY208" s="114"/>
      <c r="AZ208" s="102">
        <f t="shared" si="121"/>
        <v>68000</v>
      </c>
    </row>
    <row r="209" spans="1:52" x14ac:dyDescent="0.25">
      <c r="A209" s="41">
        <f>VLOOKUP(B209,справочник!$B$2:$E$322,4,FALSE)</f>
        <v>71</v>
      </c>
      <c r="B209" t="str">
        <f t="shared" si="122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>INT(($H$325-G209)/30)</f>
        <v>52</v>
      </c>
      <c r="I209" s="1">
        <f t="shared" si="113"/>
        <v>52000</v>
      </c>
      <c r="J209" s="17">
        <f>36000+4000</f>
        <v>40000</v>
      </c>
      <c r="K209" s="17"/>
      <c r="L209" s="18">
        <f t="shared" si="114"/>
        <v>12000</v>
      </c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18">
        <f t="shared" si="123"/>
        <v>0</v>
      </c>
      <c r="Z209" s="96">
        <v>12</v>
      </c>
      <c r="AA209" s="96">
        <f t="shared" si="124"/>
        <v>9600</v>
      </c>
      <c r="AB209" s="96">
        <f t="shared" si="125"/>
        <v>21600</v>
      </c>
      <c r="AC209" s="99">
        <v>800</v>
      </c>
      <c r="AD209" s="98"/>
      <c r="AE209" s="102">
        <f t="shared" si="126"/>
        <v>22400</v>
      </c>
      <c r="AF209" s="99">
        <v>800</v>
      </c>
      <c r="AG209" s="98"/>
      <c r="AH209" s="102">
        <f t="shared" si="115"/>
        <v>23200</v>
      </c>
      <c r="AI209" s="99">
        <v>800</v>
      </c>
      <c r="AJ209" s="98"/>
      <c r="AK209" s="102">
        <f t="shared" si="116"/>
        <v>24000</v>
      </c>
      <c r="AL209" s="99">
        <v>800</v>
      </c>
      <c r="AM209" s="98"/>
      <c r="AN209" s="102">
        <f t="shared" si="117"/>
        <v>24800</v>
      </c>
      <c r="AO209" s="99">
        <v>800</v>
      </c>
      <c r="AP209" s="114"/>
      <c r="AQ209" s="102">
        <f t="shared" si="118"/>
        <v>25600</v>
      </c>
      <c r="AR209" s="99">
        <v>800</v>
      </c>
      <c r="AS209" s="114"/>
      <c r="AT209" s="102">
        <f t="shared" si="119"/>
        <v>26400</v>
      </c>
      <c r="AU209" s="99">
        <v>800</v>
      </c>
      <c r="AV209" s="114"/>
      <c r="AW209" s="102">
        <f t="shared" si="120"/>
        <v>27200</v>
      </c>
      <c r="AX209" s="99">
        <v>800</v>
      </c>
      <c r="AY209" s="114"/>
      <c r="AZ209" s="102">
        <f t="shared" si="121"/>
        <v>28000</v>
      </c>
    </row>
    <row r="210" spans="1:52" ht="25.5" customHeight="1" x14ac:dyDescent="0.25">
      <c r="A210" s="41">
        <f>VLOOKUP(B210,справочник!$B$2:$E$322,4,FALSE)</f>
        <v>6</v>
      </c>
      <c r="B210" t="str">
        <f t="shared" si="122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>INT(($H$325-G210)/30)</f>
        <v>14</v>
      </c>
      <c r="I210" s="1">
        <f t="shared" si="113"/>
        <v>14000</v>
      </c>
      <c r="J210" s="17"/>
      <c r="K210" s="17"/>
      <c r="L210" s="18">
        <f t="shared" si="114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123"/>
        <v>22000</v>
      </c>
      <c r="Z210" s="96">
        <v>12</v>
      </c>
      <c r="AA210" s="96">
        <f t="shared" si="124"/>
        <v>9600</v>
      </c>
      <c r="AB210" s="96">
        <f t="shared" si="125"/>
        <v>1600</v>
      </c>
      <c r="AC210" s="99">
        <v>800</v>
      </c>
      <c r="AD210" s="98"/>
      <c r="AE210" s="102">
        <f t="shared" si="126"/>
        <v>2400</v>
      </c>
      <c r="AF210" s="99">
        <v>800</v>
      </c>
      <c r="AG210" s="98"/>
      <c r="AH210" s="102">
        <f t="shared" si="115"/>
        <v>3200</v>
      </c>
      <c r="AI210" s="99">
        <v>800</v>
      </c>
      <c r="AJ210" s="98"/>
      <c r="AK210" s="102">
        <f t="shared" si="116"/>
        <v>4000</v>
      </c>
      <c r="AL210" s="99">
        <v>800</v>
      </c>
      <c r="AM210" s="98"/>
      <c r="AN210" s="102">
        <f t="shared" si="117"/>
        <v>4800</v>
      </c>
      <c r="AO210" s="99">
        <v>800</v>
      </c>
      <c r="AP210" s="114">
        <v>4500</v>
      </c>
      <c r="AQ210" s="102">
        <f t="shared" si="118"/>
        <v>1100</v>
      </c>
      <c r="AR210" s="99">
        <v>800</v>
      </c>
      <c r="AS210" s="114"/>
      <c r="AT210" s="102">
        <f t="shared" si="119"/>
        <v>1900</v>
      </c>
      <c r="AU210" s="99">
        <v>800</v>
      </c>
      <c r="AV210" s="114"/>
      <c r="AW210" s="102">
        <f t="shared" si="120"/>
        <v>2700</v>
      </c>
      <c r="AX210" s="99">
        <v>800</v>
      </c>
      <c r="AY210" s="114">
        <v>1000</v>
      </c>
      <c r="AZ210" s="102">
        <f>AW210+AX210-AY210</f>
        <v>2500</v>
      </c>
    </row>
    <row r="211" spans="1:52" ht="25.5" customHeight="1" x14ac:dyDescent="0.25">
      <c r="A211" s="41">
        <f>VLOOKUP(B211,справочник!$B$2:$E$322,4,FALSE)</f>
        <v>80</v>
      </c>
      <c r="B211" t="str">
        <f t="shared" si="122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>INT(($H$325-G211)/30)</f>
        <v>45</v>
      </c>
      <c r="I211" s="1">
        <f t="shared" si="113"/>
        <v>45000</v>
      </c>
      <c r="J211" s="17">
        <v>45000</v>
      </c>
      <c r="K211" s="17"/>
      <c r="L211" s="18">
        <f t="shared" si="114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123"/>
        <v>8000</v>
      </c>
      <c r="Z211" s="96">
        <v>12</v>
      </c>
      <c r="AA211" s="96">
        <f t="shared" si="124"/>
        <v>9600</v>
      </c>
      <c r="AB211" s="96">
        <f t="shared" si="125"/>
        <v>1600</v>
      </c>
      <c r="AC211" s="99">
        <v>800</v>
      </c>
      <c r="AD211" s="98">
        <v>6000</v>
      </c>
      <c r="AE211" s="102">
        <f t="shared" si="126"/>
        <v>-3600</v>
      </c>
      <c r="AF211" s="99">
        <v>800</v>
      </c>
      <c r="AG211" s="98">
        <v>4000</v>
      </c>
      <c r="AH211" s="102">
        <f t="shared" si="115"/>
        <v>-6800</v>
      </c>
      <c r="AI211" s="99">
        <v>800</v>
      </c>
      <c r="AJ211" s="98"/>
      <c r="AK211" s="102">
        <f t="shared" si="116"/>
        <v>-6000</v>
      </c>
      <c r="AL211" s="99">
        <v>800</v>
      </c>
      <c r="AM211" s="98">
        <v>1600</v>
      </c>
      <c r="AN211" s="102">
        <f t="shared" si="117"/>
        <v>-6800</v>
      </c>
      <c r="AO211" s="99">
        <v>800</v>
      </c>
      <c r="AP211" s="114"/>
      <c r="AQ211" s="102">
        <f t="shared" si="118"/>
        <v>-6000</v>
      </c>
      <c r="AR211" s="99">
        <v>800</v>
      </c>
      <c r="AS211" s="114"/>
      <c r="AT211" s="102">
        <f t="shared" si="119"/>
        <v>-5200</v>
      </c>
      <c r="AU211" s="99">
        <v>800</v>
      </c>
      <c r="AV211" s="114"/>
      <c r="AW211" s="102">
        <f t="shared" si="120"/>
        <v>-4400</v>
      </c>
      <c r="AX211" s="99">
        <v>800</v>
      </c>
      <c r="AY211" s="114"/>
      <c r="AZ211" s="102">
        <f t="shared" si="121"/>
        <v>-3600</v>
      </c>
    </row>
    <row r="212" spans="1:52" ht="38.25" customHeight="1" x14ac:dyDescent="0.25">
      <c r="A212" s="41">
        <f>VLOOKUP(B212,справочник!$B$2:$E$322,4,FALSE)</f>
        <v>201</v>
      </c>
      <c r="B212" t="str">
        <f t="shared" si="122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>INT(($H$325-G212)/30)</f>
        <v>46</v>
      </c>
      <c r="I212" s="1">
        <f t="shared" si="113"/>
        <v>46000</v>
      </c>
      <c r="J212" s="17">
        <v>38000</v>
      </c>
      <c r="K212" s="17"/>
      <c r="L212" s="18">
        <f t="shared" si="114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123"/>
        <v>13600</v>
      </c>
      <c r="Z212" s="96">
        <v>12</v>
      </c>
      <c r="AA212" s="96">
        <f t="shared" si="124"/>
        <v>9600</v>
      </c>
      <c r="AB212" s="96">
        <f t="shared" si="125"/>
        <v>4000</v>
      </c>
      <c r="AC212" s="99">
        <v>800</v>
      </c>
      <c r="AD212" s="98"/>
      <c r="AE212" s="102">
        <f t="shared" si="126"/>
        <v>4800</v>
      </c>
      <c r="AF212" s="99">
        <v>800</v>
      </c>
      <c r="AG212" s="98">
        <v>1600</v>
      </c>
      <c r="AH212" s="102">
        <f t="shared" si="115"/>
        <v>4000</v>
      </c>
      <c r="AI212" s="99">
        <v>800</v>
      </c>
      <c r="AJ212" s="98"/>
      <c r="AK212" s="102">
        <f t="shared" si="116"/>
        <v>4800</v>
      </c>
      <c r="AL212" s="99">
        <v>800</v>
      </c>
      <c r="AM212" s="98"/>
      <c r="AN212" s="102">
        <f t="shared" si="117"/>
        <v>5600</v>
      </c>
      <c r="AO212" s="99">
        <v>800</v>
      </c>
      <c r="AP212" s="114"/>
      <c r="AQ212" s="102">
        <f t="shared" si="118"/>
        <v>6400</v>
      </c>
      <c r="AR212" s="99">
        <v>800</v>
      </c>
      <c r="AS212" s="114"/>
      <c r="AT212" s="102">
        <f t="shared" si="119"/>
        <v>7200</v>
      </c>
      <c r="AU212" s="99">
        <v>800</v>
      </c>
      <c r="AV212" s="114"/>
      <c r="AW212" s="102">
        <f t="shared" si="120"/>
        <v>8000</v>
      </c>
      <c r="AX212" s="99">
        <v>800</v>
      </c>
      <c r="AY212" s="114"/>
      <c r="AZ212" s="102">
        <f t="shared" si="121"/>
        <v>8800</v>
      </c>
    </row>
    <row r="213" spans="1:52" x14ac:dyDescent="0.25">
      <c r="A213" s="41">
        <f>VLOOKUP(B213,справочник!$B$2:$E$322,4,FALSE)</f>
        <v>147</v>
      </c>
      <c r="B213" t="str">
        <f t="shared" si="122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>INT(($H$325-G213)/30)</f>
        <v>47</v>
      </c>
      <c r="I213" s="1">
        <f t="shared" si="113"/>
        <v>47000</v>
      </c>
      <c r="J213" s="17">
        <v>32000</v>
      </c>
      <c r="K213" s="17"/>
      <c r="L213" s="18">
        <f t="shared" si="114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123"/>
        <v>4000</v>
      </c>
      <c r="Z213" s="96">
        <v>12</v>
      </c>
      <c r="AA213" s="96">
        <f t="shared" si="124"/>
        <v>9600</v>
      </c>
      <c r="AB213" s="96">
        <f t="shared" si="125"/>
        <v>20600</v>
      </c>
      <c r="AC213" s="99">
        <v>800</v>
      </c>
      <c r="AD213" s="98"/>
      <c r="AE213" s="102">
        <f t="shared" si="126"/>
        <v>21400</v>
      </c>
      <c r="AF213" s="99">
        <v>800</v>
      </c>
      <c r="AG213" s="98"/>
      <c r="AH213" s="102">
        <f t="shared" si="115"/>
        <v>22200</v>
      </c>
      <c r="AI213" s="99">
        <v>800</v>
      </c>
      <c r="AJ213" s="98"/>
      <c r="AK213" s="102">
        <f t="shared" si="116"/>
        <v>23000</v>
      </c>
      <c r="AL213" s="99">
        <v>800</v>
      </c>
      <c r="AM213" s="98"/>
      <c r="AN213" s="102">
        <f t="shared" si="117"/>
        <v>23800</v>
      </c>
      <c r="AO213" s="99">
        <v>800</v>
      </c>
      <c r="AP213" s="114"/>
      <c r="AQ213" s="102">
        <f t="shared" si="118"/>
        <v>24600</v>
      </c>
      <c r="AR213" s="99">
        <v>800</v>
      </c>
      <c r="AS213" s="114">
        <v>2500</v>
      </c>
      <c r="AT213" s="102">
        <f t="shared" si="119"/>
        <v>22900</v>
      </c>
      <c r="AU213" s="99">
        <v>800</v>
      </c>
      <c r="AV213" s="114">
        <v>10000</v>
      </c>
      <c r="AW213" s="102">
        <f t="shared" si="120"/>
        <v>13700</v>
      </c>
      <c r="AX213" s="99">
        <v>800</v>
      </c>
      <c r="AY213" s="114">
        <v>800</v>
      </c>
      <c r="AZ213" s="102">
        <f t="shared" si="121"/>
        <v>13700</v>
      </c>
    </row>
    <row r="214" spans="1:52" x14ac:dyDescent="0.25">
      <c r="A214" s="41">
        <f>VLOOKUP(B214,справочник!$B$2:$E$322,4,FALSE)</f>
        <v>33</v>
      </c>
      <c r="B214" t="str">
        <f t="shared" si="1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>INT(($H$325-G214)/30)</f>
        <v>52</v>
      </c>
      <c r="I214" s="1">
        <f t="shared" si="113"/>
        <v>52000</v>
      </c>
      <c r="J214" s="17">
        <f>1000+44000</f>
        <v>45000</v>
      </c>
      <c r="K214" s="17"/>
      <c r="L214" s="18">
        <f t="shared" si="114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123"/>
        <v>10050</v>
      </c>
      <c r="Z214" s="96">
        <v>12</v>
      </c>
      <c r="AA214" s="96">
        <f t="shared" si="124"/>
        <v>9600</v>
      </c>
      <c r="AB214" s="96">
        <f t="shared" si="125"/>
        <v>6550</v>
      </c>
      <c r="AC214" s="99">
        <v>800</v>
      </c>
      <c r="AD214" s="98"/>
      <c r="AE214" s="102">
        <f t="shared" si="126"/>
        <v>7350</v>
      </c>
      <c r="AF214" s="99">
        <v>800</v>
      </c>
      <c r="AG214" s="98"/>
      <c r="AH214" s="102">
        <f t="shared" si="115"/>
        <v>8150</v>
      </c>
      <c r="AI214" s="99">
        <v>800</v>
      </c>
      <c r="AJ214" s="98">
        <v>8150</v>
      </c>
      <c r="AK214" s="102">
        <f t="shared" si="116"/>
        <v>800</v>
      </c>
      <c r="AL214" s="99">
        <v>800</v>
      </c>
      <c r="AM214" s="98"/>
      <c r="AN214" s="102">
        <f t="shared" si="117"/>
        <v>1600</v>
      </c>
      <c r="AO214" s="99">
        <v>800</v>
      </c>
      <c r="AP214" s="114"/>
      <c r="AQ214" s="102">
        <f t="shared" si="118"/>
        <v>2400</v>
      </c>
      <c r="AR214" s="99">
        <v>800</v>
      </c>
      <c r="AS214" s="114"/>
      <c r="AT214" s="102">
        <f t="shared" si="119"/>
        <v>3200</v>
      </c>
      <c r="AU214" s="99">
        <v>800</v>
      </c>
      <c r="AV214" s="114"/>
      <c r="AW214" s="102">
        <f t="shared" si="120"/>
        <v>4000</v>
      </c>
      <c r="AX214" s="99">
        <v>800</v>
      </c>
      <c r="AY214" s="114"/>
      <c r="AZ214" s="102">
        <f t="shared" si="121"/>
        <v>4800</v>
      </c>
    </row>
    <row r="215" spans="1:52" x14ac:dyDescent="0.25">
      <c r="A215" s="41">
        <f>VLOOKUP(B215,справочник!$B$2:$E$322,4,FALSE)</f>
        <v>169</v>
      </c>
      <c r="B215" t="str">
        <f t="shared" si="1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>INT(($H$325-G215)/30)</f>
        <v>25</v>
      </c>
      <c r="I215" s="1">
        <f t="shared" si="113"/>
        <v>25000</v>
      </c>
      <c r="J215" s="17">
        <v>21000</v>
      </c>
      <c r="K215" s="17"/>
      <c r="L215" s="18">
        <f t="shared" si="114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123"/>
        <v>12600</v>
      </c>
      <c r="Z215" s="96">
        <v>12</v>
      </c>
      <c r="AA215" s="96">
        <f t="shared" si="124"/>
        <v>9600</v>
      </c>
      <c r="AB215" s="96">
        <f t="shared" si="125"/>
        <v>1000</v>
      </c>
      <c r="AC215" s="99">
        <v>800</v>
      </c>
      <c r="AD215" s="98"/>
      <c r="AE215" s="102">
        <f t="shared" si="126"/>
        <v>1800</v>
      </c>
      <c r="AF215" s="99">
        <v>800</v>
      </c>
      <c r="AG215" s="98">
        <v>2400</v>
      </c>
      <c r="AH215" s="102">
        <f t="shared" si="115"/>
        <v>200</v>
      </c>
      <c r="AI215" s="99">
        <v>800</v>
      </c>
      <c r="AJ215" s="98"/>
      <c r="AK215" s="102">
        <f t="shared" si="116"/>
        <v>1000</v>
      </c>
      <c r="AL215" s="99">
        <v>800</v>
      </c>
      <c r="AM215" s="98"/>
      <c r="AN215" s="102">
        <f t="shared" si="117"/>
        <v>1800</v>
      </c>
      <c r="AO215" s="99">
        <v>800</v>
      </c>
      <c r="AP215" s="114">
        <v>2400</v>
      </c>
      <c r="AQ215" s="102">
        <f t="shared" si="118"/>
        <v>200</v>
      </c>
      <c r="AR215" s="99">
        <v>800</v>
      </c>
      <c r="AS215" s="114"/>
      <c r="AT215" s="102">
        <f t="shared" si="119"/>
        <v>1000</v>
      </c>
      <c r="AU215" s="99">
        <v>800</v>
      </c>
      <c r="AV215" s="114"/>
      <c r="AW215" s="102">
        <f t="shared" si="120"/>
        <v>1800</v>
      </c>
      <c r="AX215" s="99">
        <v>800</v>
      </c>
      <c r="AY215" s="114"/>
      <c r="AZ215" s="102">
        <f t="shared" si="121"/>
        <v>2600</v>
      </c>
    </row>
    <row r="216" spans="1:52" x14ac:dyDescent="0.25">
      <c r="A216" s="41">
        <f>VLOOKUP(B216,справочник!$B$2:$E$322,4,FALSE)</f>
        <v>185</v>
      </c>
      <c r="B216" t="str">
        <f t="shared" si="1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>INT(($H$325-G216)/30)</f>
        <v>28</v>
      </c>
      <c r="I216" s="1">
        <f t="shared" si="113"/>
        <v>28000</v>
      </c>
      <c r="J216" s="17">
        <v>14000</v>
      </c>
      <c r="K216" s="17"/>
      <c r="L216" s="18">
        <f t="shared" si="114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123"/>
        <v>0</v>
      </c>
      <c r="Z216" s="96">
        <v>12</v>
      </c>
      <c r="AA216" s="96">
        <f t="shared" si="124"/>
        <v>9600</v>
      </c>
      <c r="AB216" s="96">
        <f t="shared" si="125"/>
        <v>23600</v>
      </c>
      <c r="AC216" s="99">
        <v>800</v>
      </c>
      <c r="AD216" s="98"/>
      <c r="AE216" s="102">
        <f t="shared" si="126"/>
        <v>24400</v>
      </c>
      <c r="AF216" s="99">
        <v>800</v>
      </c>
      <c r="AG216" s="98"/>
      <c r="AH216" s="102">
        <f t="shared" si="115"/>
        <v>25200</v>
      </c>
      <c r="AI216" s="99">
        <v>800</v>
      </c>
      <c r="AJ216" s="98"/>
      <c r="AK216" s="102">
        <f t="shared" si="116"/>
        <v>26000</v>
      </c>
      <c r="AL216" s="99">
        <v>800</v>
      </c>
      <c r="AM216" s="98"/>
      <c r="AN216" s="102">
        <f t="shared" si="117"/>
        <v>26800</v>
      </c>
      <c r="AO216" s="99">
        <v>800</v>
      </c>
      <c r="AP216" s="114"/>
      <c r="AQ216" s="102">
        <f t="shared" si="118"/>
        <v>27600</v>
      </c>
      <c r="AR216" s="99">
        <v>800</v>
      </c>
      <c r="AS216" s="114"/>
      <c r="AT216" s="102">
        <f t="shared" si="119"/>
        <v>28400</v>
      </c>
      <c r="AU216" s="99">
        <v>800</v>
      </c>
      <c r="AV216" s="114"/>
      <c r="AW216" s="102">
        <f t="shared" si="120"/>
        <v>29200</v>
      </c>
      <c r="AX216" s="99">
        <v>800</v>
      </c>
      <c r="AY216" s="114"/>
      <c r="AZ216" s="102">
        <f t="shared" si="121"/>
        <v>30000</v>
      </c>
    </row>
    <row r="217" spans="1:52" x14ac:dyDescent="0.25">
      <c r="A217" s="41">
        <f>VLOOKUP(B217,справочник!$B$2:$E$322,4,FALSE)</f>
        <v>176</v>
      </c>
      <c r="B217" t="str">
        <f t="shared" si="1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>INT(($H$325-G217)/30)</f>
        <v>20</v>
      </c>
      <c r="I217" s="1">
        <f t="shared" si="113"/>
        <v>20000</v>
      </c>
      <c r="J217" s="17">
        <v>3000</v>
      </c>
      <c r="K217" s="17"/>
      <c r="L217" s="18">
        <f t="shared" si="114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123"/>
        <v>14500</v>
      </c>
      <c r="Z217" s="96">
        <v>12</v>
      </c>
      <c r="AA217" s="96">
        <f t="shared" si="124"/>
        <v>9600</v>
      </c>
      <c r="AB217" s="96">
        <f t="shared" si="125"/>
        <v>12100</v>
      </c>
      <c r="AC217" s="99">
        <v>800</v>
      </c>
      <c r="AD217" s="98"/>
      <c r="AE217" s="102">
        <f t="shared" si="126"/>
        <v>12900</v>
      </c>
      <c r="AF217" s="99">
        <v>800</v>
      </c>
      <c r="AG217" s="98"/>
      <c r="AH217" s="102">
        <f t="shared" si="115"/>
        <v>13700</v>
      </c>
      <c r="AI217" s="99">
        <v>800</v>
      </c>
      <c r="AJ217" s="98"/>
      <c r="AK217" s="102">
        <f t="shared" si="116"/>
        <v>14500</v>
      </c>
      <c r="AL217" s="99">
        <v>800</v>
      </c>
      <c r="AM217" s="98"/>
      <c r="AN217" s="102">
        <f t="shared" si="117"/>
        <v>15300</v>
      </c>
      <c r="AO217" s="99">
        <v>800</v>
      </c>
      <c r="AP217" s="114"/>
      <c r="AQ217" s="102">
        <f t="shared" si="118"/>
        <v>16100</v>
      </c>
      <c r="AR217" s="99">
        <v>800</v>
      </c>
      <c r="AS217" s="114"/>
      <c r="AT217" s="102">
        <f t="shared" si="119"/>
        <v>16900</v>
      </c>
      <c r="AU217" s="99">
        <v>800</v>
      </c>
      <c r="AV217" s="114">
        <v>4800</v>
      </c>
      <c r="AW217" s="102">
        <f t="shared" si="120"/>
        <v>12900</v>
      </c>
      <c r="AX217" s="99">
        <v>800</v>
      </c>
      <c r="AY217" s="114"/>
      <c r="AZ217" s="102">
        <f t="shared" si="121"/>
        <v>13700</v>
      </c>
    </row>
    <row r="218" spans="1:52" x14ac:dyDescent="0.25">
      <c r="A218" s="41">
        <f>VLOOKUP(B218,справочник!$B$2:$E$322,4,FALSE)</f>
        <v>307</v>
      </c>
      <c r="B218" t="str">
        <f t="shared" si="1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>INT(($H$325-G218)/30)</f>
        <v>41</v>
      </c>
      <c r="I218" s="1">
        <f t="shared" si="113"/>
        <v>41000</v>
      </c>
      <c r="J218" s="17">
        <v>27000</v>
      </c>
      <c r="K218" s="17"/>
      <c r="L218" s="18">
        <f t="shared" si="114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123"/>
        <v>8000</v>
      </c>
      <c r="Z218" s="96">
        <v>12</v>
      </c>
      <c r="AA218" s="96">
        <f t="shared" si="124"/>
        <v>9600</v>
      </c>
      <c r="AB218" s="96">
        <f t="shared" si="125"/>
        <v>15600</v>
      </c>
      <c r="AC218" s="99">
        <v>800</v>
      </c>
      <c r="AD218" s="98"/>
      <c r="AE218" s="102">
        <f t="shared" si="126"/>
        <v>16400</v>
      </c>
      <c r="AF218" s="99">
        <v>800</v>
      </c>
      <c r="AG218" s="98"/>
      <c r="AH218" s="102">
        <f t="shared" si="115"/>
        <v>17200</v>
      </c>
      <c r="AI218" s="99">
        <v>800</v>
      </c>
      <c r="AJ218" s="98">
        <v>4800</v>
      </c>
      <c r="AK218" s="102">
        <f t="shared" si="116"/>
        <v>13200</v>
      </c>
      <c r="AL218" s="99">
        <v>800</v>
      </c>
      <c r="AM218" s="98">
        <v>4800</v>
      </c>
      <c r="AN218" s="102">
        <f t="shared" si="117"/>
        <v>9200</v>
      </c>
      <c r="AO218" s="99">
        <v>800</v>
      </c>
      <c r="AP218" s="114">
        <v>3200</v>
      </c>
      <c r="AQ218" s="102">
        <f t="shared" si="118"/>
        <v>6800</v>
      </c>
      <c r="AR218" s="99">
        <v>800</v>
      </c>
      <c r="AS218" s="114">
        <v>2800</v>
      </c>
      <c r="AT218" s="102">
        <f t="shared" si="119"/>
        <v>4800</v>
      </c>
      <c r="AU218" s="99">
        <v>800</v>
      </c>
      <c r="AV218" s="114">
        <v>2800</v>
      </c>
      <c r="AW218" s="102">
        <f t="shared" si="120"/>
        <v>2800</v>
      </c>
      <c r="AX218" s="99">
        <v>800</v>
      </c>
      <c r="AY218" s="114">
        <v>5200</v>
      </c>
      <c r="AZ218" s="102">
        <f t="shared" si="121"/>
        <v>-1600</v>
      </c>
    </row>
    <row r="219" spans="1:52" x14ac:dyDescent="0.25">
      <c r="A219" s="41">
        <f>VLOOKUP(B219,справочник!$B$2:$E$322,4,FALSE)</f>
        <v>177</v>
      </c>
      <c r="B219" t="str">
        <f t="shared" si="1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>INT(($H$325-G219)/30)</f>
        <v>15</v>
      </c>
      <c r="I219" s="1">
        <f t="shared" si="113"/>
        <v>15000</v>
      </c>
      <c r="J219" s="17">
        <v>12000</v>
      </c>
      <c r="K219" s="17"/>
      <c r="L219" s="18">
        <f t="shared" si="114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123"/>
        <v>5000</v>
      </c>
      <c r="Z219" s="96">
        <v>12</v>
      </c>
      <c r="AA219" s="96">
        <f t="shared" si="124"/>
        <v>9600</v>
      </c>
      <c r="AB219" s="96">
        <f t="shared" si="125"/>
        <v>7600</v>
      </c>
      <c r="AC219" s="99">
        <v>800</v>
      </c>
      <c r="AD219" s="98">
        <v>10000</v>
      </c>
      <c r="AE219" s="102">
        <f t="shared" si="126"/>
        <v>-1600</v>
      </c>
      <c r="AF219" s="99">
        <v>800</v>
      </c>
      <c r="AG219" s="98"/>
      <c r="AH219" s="102">
        <f t="shared" si="115"/>
        <v>-800</v>
      </c>
      <c r="AI219" s="99">
        <v>800</v>
      </c>
      <c r="AJ219" s="98"/>
      <c r="AK219" s="102">
        <f t="shared" si="116"/>
        <v>0</v>
      </c>
      <c r="AL219" s="99">
        <v>800</v>
      </c>
      <c r="AM219" s="98"/>
      <c r="AN219" s="102">
        <f t="shared" si="117"/>
        <v>800</v>
      </c>
      <c r="AO219" s="99">
        <v>800</v>
      </c>
      <c r="AP219" s="114"/>
      <c r="AQ219" s="102">
        <f t="shared" si="118"/>
        <v>1600</v>
      </c>
      <c r="AR219" s="99">
        <v>800</v>
      </c>
      <c r="AS219" s="114"/>
      <c r="AT219" s="102">
        <f t="shared" si="119"/>
        <v>2400</v>
      </c>
      <c r="AU219" s="99">
        <v>800</v>
      </c>
      <c r="AV219" s="114"/>
      <c r="AW219" s="102">
        <f t="shared" si="120"/>
        <v>3200</v>
      </c>
      <c r="AX219" s="99">
        <v>800</v>
      </c>
      <c r="AY219" s="114"/>
      <c r="AZ219" s="102">
        <f t="shared" si="121"/>
        <v>4000</v>
      </c>
    </row>
    <row r="220" spans="1:52" x14ac:dyDescent="0.25">
      <c r="A220" s="41">
        <f>VLOOKUP(B220,справочник!$B$2:$E$322,4,FALSE)</f>
        <v>160</v>
      </c>
      <c r="B220" t="str">
        <f t="shared" si="1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>INT(($H$325-G220)/30)</f>
        <v>42</v>
      </c>
      <c r="I220" s="1">
        <v>29800</v>
      </c>
      <c r="J220" s="17">
        <v>21000</v>
      </c>
      <c r="K220" s="17"/>
      <c r="L220" s="18">
        <f t="shared" si="114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123"/>
        <v>9600</v>
      </c>
      <c r="Z220" s="96">
        <v>12</v>
      </c>
      <c r="AA220" s="96">
        <f t="shared" si="124"/>
        <v>9600</v>
      </c>
      <c r="AB220" s="96">
        <f t="shared" si="125"/>
        <v>8800</v>
      </c>
      <c r="AC220" s="99">
        <v>800</v>
      </c>
      <c r="AD220" s="98"/>
      <c r="AE220" s="102">
        <f t="shared" si="126"/>
        <v>9600</v>
      </c>
      <c r="AF220" s="99">
        <v>800</v>
      </c>
      <c r="AG220" s="98">
        <v>2400</v>
      </c>
      <c r="AH220" s="102">
        <f t="shared" si="115"/>
        <v>8000</v>
      </c>
      <c r="AI220" s="99">
        <v>800</v>
      </c>
      <c r="AJ220" s="98"/>
      <c r="AK220" s="102">
        <f t="shared" si="116"/>
        <v>8800</v>
      </c>
      <c r="AL220" s="99">
        <v>800</v>
      </c>
      <c r="AM220" s="98"/>
      <c r="AN220" s="102">
        <f t="shared" si="117"/>
        <v>9600</v>
      </c>
      <c r="AO220" s="99">
        <v>800</v>
      </c>
      <c r="AP220" s="114"/>
      <c r="AQ220" s="102">
        <f t="shared" si="118"/>
        <v>10400</v>
      </c>
      <c r="AR220" s="99">
        <v>800</v>
      </c>
      <c r="AS220" s="114">
        <f>4000</f>
        <v>4000</v>
      </c>
      <c r="AT220" s="102">
        <f t="shared" si="119"/>
        <v>7200</v>
      </c>
      <c r="AU220" s="99">
        <v>800</v>
      </c>
      <c r="AV220" s="114">
        <v>7200</v>
      </c>
      <c r="AW220" s="102">
        <f t="shared" si="120"/>
        <v>800</v>
      </c>
      <c r="AX220" s="99">
        <v>800</v>
      </c>
      <c r="AY220" s="114">
        <v>1800</v>
      </c>
      <c r="AZ220" s="102">
        <f t="shared" si="121"/>
        <v>-200</v>
      </c>
    </row>
    <row r="221" spans="1:52" ht="25.5" customHeight="1" x14ac:dyDescent="0.25">
      <c r="A221" s="41">
        <f>VLOOKUP(B221,справочник!$B$2:$E$322,4,FALSE)</f>
        <v>53</v>
      </c>
      <c r="B221" t="str">
        <f t="shared" si="1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>INT(($H$325-G221)/30)</f>
        <v>12</v>
      </c>
      <c r="I221" s="1">
        <f t="shared" si="113"/>
        <v>12000</v>
      </c>
      <c r="J221" s="17">
        <v>12000</v>
      </c>
      <c r="K221" s="17"/>
      <c r="L221" s="18">
        <f t="shared" si="114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123"/>
        <v>0</v>
      </c>
      <c r="Z221" s="96">
        <v>12</v>
      </c>
      <c r="AA221" s="96">
        <f t="shared" si="124"/>
        <v>9600</v>
      </c>
      <c r="AB221" s="96">
        <f t="shared" si="125"/>
        <v>9600</v>
      </c>
      <c r="AC221" s="99">
        <v>800</v>
      </c>
      <c r="AD221" s="98"/>
      <c r="AE221" s="102">
        <f t="shared" si="126"/>
        <v>10400</v>
      </c>
      <c r="AF221" s="99">
        <v>800</v>
      </c>
      <c r="AG221" s="98"/>
      <c r="AH221" s="102">
        <f t="shared" si="115"/>
        <v>11200</v>
      </c>
      <c r="AI221" s="99">
        <v>800</v>
      </c>
      <c r="AJ221" s="98"/>
      <c r="AK221" s="102">
        <f t="shared" si="116"/>
        <v>12000</v>
      </c>
      <c r="AL221" s="99">
        <v>800</v>
      </c>
      <c r="AM221" s="98"/>
      <c r="AN221" s="102">
        <f t="shared" si="117"/>
        <v>12800</v>
      </c>
      <c r="AO221" s="99">
        <v>800</v>
      </c>
      <c r="AP221" s="114"/>
      <c r="AQ221" s="102">
        <f t="shared" si="118"/>
        <v>13600</v>
      </c>
      <c r="AR221" s="99">
        <v>800</v>
      </c>
      <c r="AS221" s="114">
        <f>4800+4800</f>
        <v>9600</v>
      </c>
      <c r="AT221" s="102">
        <f t="shared" si="119"/>
        <v>4800</v>
      </c>
      <c r="AU221" s="99">
        <v>800</v>
      </c>
      <c r="AV221" s="114">
        <v>4800</v>
      </c>
      <c r="AW221" s="102">
        <f t="shared" si="120"/>
        <v>800</v>
      </c>
      <c r="AX221" s="99">
        <v>800</v>
      </c>
      <c r="AY221" s="114"/>
      <c r="AZ221" s="102">
        <f t="shared" si="121"/>
        <v>1600</v>
      </c>
    </row>
    <row r="222" spans="1:52" x14ac:dyDescent="0.25">
      <c r="A222" s="41">
        <f>VLOOKUP(B222,справочник!$B$2:$E$322,4,FALSE)</f>
        <v>102</v>
      </c>
      <c r="B222" t="str">
        <f t="shared" si="1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>INT(($H$325-G222)/30)</f>
        <v>53</v>
      </c>
      <c r="I222" s="1">
        <f t="shared" si="113"/>
        <v>53000</v>
      </c>
      <c r="J222" s="17">
        <f>52000+1000</f>
        <v>53000</v>
      </c>
      <c r="K222" s="17"/>
      <c r="L222" s="18">
        <f t="shared" si="114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123"/>
        <v>9600</v>
      </c>
      <c r="Z222" s="96">
        <v>12</v>
      </c>
      <c r="AA222" s="96">
        <f t="shared" si="124"/>
        <v>9600</v>
      </c>
      <c r="AB222" s="96">
        <f t="shared" si="125"/>
        <v>0</v>
      </c>
      <c r="AC222" s="99">
        <v>800</v>
      </c>
      <c r="AD222" s="97">
        <v>800</v>
      </c>
      <c r="AE222" s="102">
        <f t="shared" si="126"/>
        <v>0</v>
      </c>
      <c r="AF222" s="99">
        <v>800</v>
      </c>
      <c r="AG222" s="97"/>
      <c r="AH222" s="102">
        <f t="shared" si="115"/>
        <v>800</v>
      </c>
      <c r="AI222" s="99">
        <v>800</v>
      </c>
      <c r="AJ222" s="97">
        <v>800</v>
      </c>
      <c r="AK222" s="102">
        <f t="shared" si="116"/>
        <v>800</v>
      </c>
      <c r="AL222" s="99">
        <v>800</v>
      </c>
      <c r="AM222" s="97">
        <v>800</v>
      </c>
      <c r="AN222" s="102">
        <f t="shared" si="117"/>
        <v>800</v>
      </c>
      <c r="AO222" s="99">
        <v>800</v>
      </c>
      <c r="AP222" s="97"/>
      <c r="AQ222" s="102">
        <f t="shared" si="118"/>
        <v>1600</v>
      </c>
      <c r="AR222" s="99">
        <v>800</v>
      </c>
      <c r="AS222" s="97">
        <f>800+800</f>
        <v>1600</v>
      </c>
      <c r="AT222" s="102">
        <f t="shared" si="119"/>
        <v>800</v>
      </c>
      <c r="AU222" s="99">
        <v>800</v>
      </c>
      <c r="AV222" s="97"/>
      <c r="AW222" s="102">
        <f t="shared" si="120"/>
        <v>1600</v>
      </c>
      <c r="AX222" s="99">
        <v>800</v>
      </c>
      <c r="AY222" s="97">
        <f>800+800</f>
        <v>1600</v>
      </c>
      <c r="AZ222" s="102">
        <f t="shared" si="121"/>
        <v>800</v>
      </c>
    </row>
    <row r="223" spans="1:52" x14ac:dyDescent="0.25">
      <c r="A223" s="41">
        <f>VLOOKUP(B223,справочник!$B$2:$E$322,4,FALSE)</f>
        <v>174</v>
      </c>
      <c r="B223" t="str">
        <f t="shared" si="1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>INT(($H$325-G223)/30)</f>
        <v>33</v>
      </c>
      <c r="I223" s="1">
        <f t="shared" si="113"/>
        <v>33000</v>
      </c>
      <c r="J223" s="17">
        <v>33000</v>
      </c>
      <c r="K223" s="17"/>
      <c r="L223" s="18">
        <f t="shared" si="114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123"/>
        <v>5600</v>
      </c>
      <c r="Z223" s="96">
        <v>12</v>
      </c>
      <c r="AA223" s="96">
        <f t="shared" si="124"/>
        <v>9600</v>
      </c>
      <c r="AB223" s="96">
        <f t="shared" si="125"/>
        <v>4000</v>
      </c>
      <c r="AC223" s="99">
        <v>800</v>
      </c>
      <c r="AD223" s="98"/>
      <c r="AE223" s="102">
        <f t="shared" si="126"/>
        <v>4800</v>
      </c>
      <c r="AF223" s="99">
        <v>800</v>
      </c>
      <c r="AG223" s="98"/>
      <c r="AH223" s="102">
        <f t="shared" si="115"/>
        <v>5600</v>
      </c>
      <c r="AI223" s="99">
        <v>800</v>
      </c>
      <c r="AJ223" s="98">
        <v>6000</v>
      </c>
      <c r="AK223" s="102">
        <f t="shared" si="116"/>
        <v>400</v>
      </c>
      <c r="AL223" s="99">
        <v>800</v>
      </c>
      <c r="AM223" s="98"/>
      <c r="AN223" s="102">
        <f t="shared" si="117"/>
        <v>1200</v>
      </c>
      <c r="AO223" s="99">
        <v>800</v>
      </c>
      <c r="AP223" s="114"/>
      <c r="AQ223" s="102">
        <f t="shared" si="118"/>
        <v>2000</v>
      </c>
      <c r="AR223" s="99">
        <v>800</v>
      </c>
      <c r="AS223" s="114"/>
      <c r="AT223" s="102">
        <f t="shared" si="119"/>
        <v>2800</v>
      </c>
      <c r="AU223" s="99">
        <v>800</v>
      </c>
      <c r="AV223" s="114"/>
      <c r="AW223" s="102">
        <f t="shared" si="120"/>
        <v>3600</v>
      </c>
      <c r="AX223" s="99">
        <v>800</v>
      </c>
      <c r="AY223" s="114">
        <v>3600</v>
      </c>
      <c r="AZ223" s="102">
        <f t="shared" si="121"/>
        <v>800</v>
      </c>
    </row>
    <row r="224" spans="1:52" x14ac:dyDescent="0.25">
      <c r="A224" s="41">
        <f>VLOOKUP(B224,справочник!$B$2:$E$322,4,FALSE)</f>
        <v>165</v>
      </c>
      <c r="B224" t="str">
        <f t="shared" si="1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113"/>
        <v>17000</v>
      </c>
      <c r="J224" s="17">
        <v>17000</v>
      </c>
      <c r="K224" s="17"/>
      <c r="L224" s="18">
        <f t="shared" si="114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123"/>
        <v>0</v>
      </c>
      <c r="Z224" s="96">
        <v>12</v>
      </c>
      <c r="AA224" s="96">
        <f t="shared" si="124"/>
        <v>9600</v>
      </c>
      <c r="AB224" s="96">
        <f t="shared" si="125"/>
        <v>9600</v>
      </c>
      <c r="AC224" s="99">
        <v>800</v>
      </c>
      <c r="AD224" s="98"/>
      <c r="AE224" s="102">
        <f t="shared" si="126"/>
        <v>10400</v>
      </c>
      <c r="AF224" s="99">
        <v>800</v>
      </c>
      <c r="AG224" s="98"/>
      <c r="AH224" s="102">
        <f t="shared" si="115"/>
        <v>11200</v>
      </c>
      <c r="AI224" s="99">
        <v>800</v>
      </c>
      <c r="AJ224" s="98"/>
      <c r="AK224" s="102">
        <f t="shared" si="116"/>
        <v>12000</v>
      </c>
      <c r="AL224" s="99">
        <v>800</v>
      </c>
      <c r="AM224" s="98"/>
      <c r="AN224" s="102">
        <f t="shared" si="117"/>
        <v>12800</v>
      </c>
      <c r="AO224" s="99">
        <v>800</v>
      </c>
      <c r="AP224" s="114"/>
      <c r="AQ224" s="102">
        <f t="shared" si="118"/>
        <v>13600</v>
      </c>
      <c r="AR224" s="99">
        <v>800</v>
      </c>
      <c r="AS224" s="114"/>
      <c r="AT224" s="102">
        <f t="shared" si="119"/>
        <v>14400</v>
      </c>
      <c r="AU224" s="99">
        <v>800</v>
      </c>
      <c r="AV224" s="114"/>
      <c r="AW224" s="102">
        <f t="shared" si="120"/>
        <v>15200</v>
      </c>
      <c r="AX224" s="99">
        <v>800</v>
      </c>
      <c r="AY224" s="114"/>
      <c r="AZ224" s="102">
        <f t="shared" si="121"/>
        <v>16000</v>
      </c>
    </row>
    <row r="225" spans="1:52" x14ac:dyDescent="0.25">
      <c r="A225" s="41">
        <f>VLOOKUP(B225,справочник!$B$2:$E$322,4,FALSE)</f>
        <v>251</v>
      </c>
      <c r="B225" t="str">
        <f t="shared" si="1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113"/>
        <v>20000</v>
      </c>
      <c r="J225" s="17"/>
      <c r="K225" s="17"/>
      <c r="L225" s="18">
        <f t="shared" si="114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123"/>
        <v>0</v>
      </c>
      <c r="Z225" s="96">
        <v>12</v>
      </c>
      <c r="AA225" s="96">
        <f t="shared" si="124"/>
        <v>9600</v>
      </c>
      <c r="AB225" s="96">
        <f t="shared" si="125"/>
        <v>29600</v>
      </c>
      <c r="AC225" s="99">
        <v>800</v>
      </c>
      <c r="AD225" s="98"/>
      <c r="AE225" s="102">
        <f t="shared" si="126"/>
        <v>30400</v>
      </c>
      <c r="AF225" s="99">
        <v>800</v>
      </c>
      <c r="AG225" s="98"/>
      <c r="AH225" s="102">
        <f t="shared" si="115"/>
        <v>31200</v>
      </c>
      <c r="AI225" s="99">
        <v>800</v>
      </c>
      <c r="AJ225" s="98"/>
      <c r="AK225" s="102">
        <f t="shared" si="116"/>
        <v>32000</v>
      </c>
      <c r="AL225" s="99">
        <v>800</v>
      </c>
      <c r="AM225" s="98">
        <v>15000</v>
      </c>
      <c r="AN225" s="102">
        <f t="shared" si="117"/>
        <v>17800</v>
      </c>
      <c r="AO225" s="99">
        <v>800</v>
      </c>
      <c r="AP225" s="114"/>
      <c r="AQ225" s="102">
        <f t="shared" si="118"/>
        <v>18600</v>
      </c>
      <c r="AR225" s="99">
        <v>800</v>
      </c>
      <c r="AS225" s="114"/>
      <c r="AT225" s="102">
        <f t="shared" si="119"/>
        <v>19400</v>
      </c>
      <c r="AU225" s="99">
        <v>800</v>
      </c>
      <c r="AV225" s="114"/>
      <c r="AW225" s="102">
        <f t="shared" si="120"/>
        <v>20200</v>
      </c>
      <c r="AX225" s="99">
        <v>800</v>
      </c>
      <c r="AY225" s="114"/>
      <c r="AZ225" s="102">
        <f t="shared" si="121"/>
        <v>21000</v>
      </c>
    </row>
    <row r="226" spans="1:52" x14ac:dyDescent="0.25">
      <c r="A226" s="41">
        <f>VLOOKUP(B226,справочник!$B$2:$E$322,4,FALSE)</f>
        <v>315</v>
      </c>
      <c r="B226" t="str">
        <f t="shared" si="1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113"/>
        <v>49000</v>
      </c>
      <c r="J226" s="20">
        <f>28000+2000</f>
        <v>30000</v>
      </c>
      <c r="K226" s="20"/>
      <c r="L226" s="21">
        <f t="shared" si="114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123"/>
        <v>0</v>
      </c>
      <c r="Z226" s="96">
        <v>12</v>
      </c>
      <c r="AA226" s="96">
        <f t="shared" si="124"/>
        <v>9600</v>
      </c>
      <c r="AB226" s="96">
        <f t="shared" si="125"/>
        <v>28600</v>
      </c>
      <c r="AC226" s="99">
        <v>800</v>
      </c>
      <c r="AD226" s="98"/>
      <c r="AE226" s="102">
        <f t="shared" si="126"/>
        <v>29400</v>
      </c>
      <c r="AF226" s="99">
        <v>800</v>
      </c>
      <c r="AG226" s="98"/>
      <c r="AH226" s="102">
        <f t="shared" si="115"/>
        <v>30200</v>
      </c>
      <c r="AI226" s="99">
        <v>800</v>
      </c>
      <c r="AJ226" s="98"/>
      <c r="AK226" s="102">
        <f t="shared" si="116"/>
        <v>31000</v>
      </c>
      <c r="AL226" s="99">
        <v>800</v>
      </c>
      <c r="AM226" s="98"/>
      <c r="AN226" s="102">
        <f t="shared" si="117"/>
        <v>31800</v>
      </c>
      <c r="AO226" s="99">
        <v>800</v>
      </c>
      <c r="AP226" s="114"/>
      <c r="AQ226" s="102">
        <f t="shared" si="118"/>
        <v>32600</v>
      </c>
      <c r="AR226" s="99">
        <v>800</v>
      </c>
      <c r="AS226" s="114"/>
      <c r="AT226" s="102">
        <f t="shared" si="119"/>
        <v>33400</v>
      </c>
      <c r="AU226" s="99">
        <v>800</v>
      </c>
      <c r="AV226" s="114"/>
      <c r="AW226" s="102">
        <f t="shared" si="120"/>
        <v>34200</v>
      </c>
      <c r="AX226" s="99">
        <v>800</v>
      </c>
      <c r="AY226" s="114"/>
      <c r="AZ226" s="102">
        <f t="shared" si="121"/>
        <v>35000</v>
      </c>
    </row>
    <row r="227" spans="1:52" s="80" customFormat="1" ht="25.5" customHeight="1" x14ac:dyDescent="0.25">
      <c r="A227" s="103" t="e">
        <f>VLOOKUP(B227,справочник!$B$2:$E$322,4,FALSE)</f>
        <v>#N/A</v>
      </c>
      <c r="B227" s="80" t="str">
        <f t="shared" si="122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114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123"/>
        <v>12000</v>
      </c>
      <c r="Z227" s="104">
        <v>12</v>
      </c>
      <c r="AA227" s="104">
        <f t="shared" si="124"/>
        <v>9600</v>
      </c>
      <c r="AB227" s="104">
        <f t="shared" si="125"/>
        <v>-2400</v>
      </c>
      <c r="AC227" s="104">
        <v>800</v>
      </c>
      <c r="AD227" s="105"/>
      <c r="AE227" s="106">
        <f t="shared" si="126"/>
        <v>-1600</v>
      </c>
      <c r="AF227" s="104">
        <v>800</v>
      </c>
      <c r="AG227" s="105"/>
      <c r="AH227" s="106">
        <f t="shared" si="115"/>
        <v>-800</v>
      </c>
      <c r="AI227" s="104">
        <v>800</v>
      </c>
      <c r="AJ227" s="105"/>
      <c r="AK227" s="106">
        <f t="shared" si="116"/>
        <v>0</v>
      </c>
      <c r="AL227" s="104">
        <v>800</v>
      </c>
      <c r="AM227" s="105"/>
      <c r="AN227" s="106">
        <f t="shared" si="117"/>
        <v>800</v>
      </c>
      <c r="AO227" s="104">
        <v>800</v>
      </c>
      <c r="AP227" s="105">
        <v>3000</v>
      </c>
      <c r="AQ227" s="106">
        <f t="shared" si="118"/>
        <v>-1400</v>
      </c>
      <c r="AR227" s="104">
        <v>800</v>
      </c>
      <c r="AS227" s="105"/>
      <c r="AT227" s="106">
        <f t="shared" si="119"/>
        <v>-600</v>
      </c>
      <c r="AU227" s="104">
        <v>800</v>
      </c>
      <c r="AV227" s="105"/>
      <c r="AW227" s="120">
        <f t="shared" si="120"/>
        <v>200</v>
      </c>
      <c r="AX227" s="104">
        <v>800</v>
      </c>
      <c r="AY227" s="105">
        <v>2400</v>
      </c>
      <c r="AZ227" s="120">
        <f t="shared" si="121"/>
        <v>-1400</v>
      </c>
    </row>
    <row r="228" spans="1:52" s="80" customFormat="1" x14ac:dyDescent="0.25">
      <c r="A228" s="103" t="e">
        <f>VLOOKUP(B228,справочник!$B$2:$E$322,4,FALSE)</f>
        <v>#N/A</v>
      </c>
      <c r="B228" s="80" t="str">
        <f t="shared" si="122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114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123"/>
        <v>0</v>
      </c>
      <c r="Z228" s="104">
        <v>0</v>
      </c>
      <c r="AA228" s="104">
        <f t="shared" si="124"/>
        <v>0</v>
      </c>
      <c r="AB228" s="104">
        <f t="shared" si="125"/>
        <v>0</v>
      </c>
      <c r="AC228" s="104">
        <v>0</v>
      </c>
      <c r="AD228" s="105"/>
      <c r="AE228" s="106">
        <f t="shared" si="126"/>
        <v>0</v>
      </c>
      <c r="AF228" s="104">
        <v>0</v>
      </c>
      <c r="AG228" s="105"/>
      <c r="AH228" s="106">
        <f t="shared" si="115"/>
        <v>0</v>
      </c>
      <c r="AI228" s="104">
        <v>0</v>
      </c>
      <c r="AJ228" s="105"/>
      <c r="AK228" s="106">
        <f t="shared" si="116"/>
        <v>0</v>
      </c>
      <c r="AL228" s="104">
        <v>0</v>
      </c>
      <c r="AM228" s="105"/>
      <c r="AN228" s="106">
        <f t="shared" si="117"/>
        <v>0</v>
      </c>
      <c r="AO228" s="104">
        <v>0</v>
      </c>
      <c r="AP228" s="105"/>
      <c r="AQ228" s="106">
        <f t="shared" si="118"/>
        <v>0</v>
      </c>
      <c r="AR228" s="104">
        <v>0</v>
      </c>
      <c r="AS228" s="105"/>
      <c r="AT228" s="106">
        <f t="shared" si="119"/>
        <v>0</v>
      </c>
      <c r="AU228" s="104">
        <v>0</v>
      </c>
      <c r="AV228" s="105"/>
      <c r="AW228" s="120">
        <f t="shared" si="120"/>
        <v>0</v>
      </c>
      <c r="AX228" s="104">
        <v>0</v>
      </c>
      <c r="AY228" s="105"/>
      <c r="AZ228" s="120">
        <f t="shared" si="121"/>
        <v>0</v>
      </c>
    </row>
    <row r="229" spans="1:52" ht="25.5" x14ac:dyDescent="0.25">
      <c r="A229" s="41">
        <f>VLOOKUP(B229,справочник!$B$2:$E$322,4,FALSE)</f>
        <v>195</v>
      </c>
      <c r="B229" t="str">
        <f t="shared" si="1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127">H229*1000</f>
        <v>25000</v>
      </c>
      <c r="J229" s="17">
        <v>1000</v>
      </c>
      <c r="K229" s="17"/>
      <c r="L229" s="18">
        <f t="shared" si="114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123"/>
        <v>4000</v>
      </c>
      <c r="Z229" s="96">
        <v>12</v>
      </c>
      <c r="AA229" s="96">
        <f t="shared" si="124"/>
        <v>9600</v>
      </c>
      <c r="AB229" s="96">
        <f t="shared" si="125"/>
        <v>29600</v>
      </c>
      <c r="AC229" s="99">
        <v>800</v>
      </c>
      <c r="AD229" s="98"/>
      <c r="AE229" s="102">
        <f t="shared" si="126"/>
        <v>30400</v>
      </c>
      <c r="AF229" s="99">
        <v>800</v>
      </c>
      <c r="AG229" s="98"/>
      <c r="AH229" s="102">
        <f t="shared" si="115"/>
        <v>31200</v>
      </c>
      <c r="AI229" s="99">
        <v>800</v>
      </c>
      <c r="AJ229" s="98">
        <v>5000</v>
      </c>
      <c r="AK229" s="102">
        <f t="shared" si="116"/>
        <v>27000</v>
      </c>
      <c r="AL229" s="99">
        <v>800</v>
      </c>
      <c r="AM229" s="98"/>
      <c r="AN229" s="102">
        <f t="shared" si="117"/>
        <v>27800</v>
      </c>
      <c r="AO229" s="99">
        <v>800</v>
      </c>
      <c r="AP229" s="114"/>
      <c r="AQ229" s="102">
        <f t="shared" si="118"/>
        <v>28600</v>
      </c>
      <c r="AR229" s="99">
        <v>800</v>
      </c>
      <c r="AS229" s="114"/>
      <c r="AT229" s="102">
        <f t="shared" si="119"/>
        <v>29400</v>
      </c>
      <c r="AU229" s="99">
        <v>800</v>
      </c>
      <c r="AV229" s="114"/>
      <c r="AW229" s="102">
        <f t="shared" si="120"/>
        <v>30200</v>
      </c>
      <c r="AX229" s="99">
        <v>800</v>
      </c>
      <c r="AY229" s="114"/>
      <c r="AZ229" s="102">
        <f t="shared" si="121"/>
        <v>31000</v>
      </c>
    </row>
    <row r="230" spans="1:52" s="80" customFormat="1" x14ac:dyDescent="0.25">
      <c r="A230" s="103">
        <f>VLOOKUP(B230,справочник!$B$2:$E$322,4,FALSE)</f>
        <v>144</v>
      </c>
      <c r="B230" s="80" t="str">
        <f t="shared" si="122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127"/>
        <v>52000</v>
      </c>
      <c r="J230" s="20">
        <v>1000</v>
      </c>
      <c r="K230" s="20"/>
      <c r="L230" s="21">
        <f t="shared" si="114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123"/>
        <v>0</v>
      </c>
      <c r="Z230" s="104">
        <v>12</v>
      </c>
      <c r="AA230" s="104">
        <f t="shared" si="124"/>
        <v>9600</v>
      </c>
      <c r="AB230" s="104">
        <f t="shared" si="125"/>
        <v>60600</v>
      </c>
      <c r="AC230" s="104">
        <v>800</v>
      </c>
      <c r="AD230" s="105"/>
      <c r="AE230" s="130">
        <f>SUM(AB230:AB231)+SUM(AC230:AC231)-SUM(AD230:AD231)</f>
        <v>110400</v>
      </c>
      <c r="AF230" s="104">
        <v>800</v>
      </c>
      <c r="AG230" s="105"/>
      <c r="AH230" s="130">
        <f>SUM(AE230:AE231)+SUM(AF230:AF231)-SUM(AG230:AG231)</f>
        <v>111200</v>
      </c>
      <c r="AI230" s="104">
        <v>800</v>
      </c>
      <c r="AJ230" s="105"/>
      <c r="AK230" s="130">
        <f>SUM(AH230:AH231)+SUM(AI230:AI231)-SUM(AJ230:AJ231)</f>
        <v>112000</v>
      </c>
      <c r="AL230" s="104">
        <v>800</v>
      </c>
      <c r="AM230" s="105"/>
      <c r="AN230" s="130">
        <f>SUM(AK230:AK231)+SUM(AL230:AL231)-SUM(AM230:AM231)</f>
        <v>112800</v>
      </c>
      <c r="AO230" s="104">
        <v>800</v>
      </c>
      <c r="AP230" s="105"/>
      <c r="AQ230" s="130">
        <f>SUM(AN230:AN231)+SUM(AO230:AO231)-SUM(AP230:AP231)</f>
        <v>113600</v>
      </c>
      <c r="AR230" s="104">
        <v>800</v>
      </c>
      <c r="AS230" s="105"/>
      <c r="AT230" s="130">
        <f>SUM(AQ230:AQ231)+SUM(AR230:AR231)-SUM(AS230:AS231)</f>
        <v>114400</v>
      </c>
      <c r="AU230" s="104">
        <v>800</v>
      </c>
      <c r="AV230" s="105"/>
      <c r="AW230" s="140">
        <f>SUM(AT230:AT231)+SUM(AU230:AU231)-SUM(AV230:AV231)</f>
        <v>115200</v>
      </c>
      <c r="AX230" s="104">
        <v>800</v>
      </c>
      <c r="AY230" s="105"/>
      <c r="AZ230" s="140">
        <f>SUM(AW230:AW231)+SUM(AX230:AX231)-SUM(AY230:AY231)</f>
        <v>106000</v>
      </c>
    </row>
    <row r="231" spans="1:52" s="80" customFormat="1" x14ac:dyDescent="0.25">
      <c r="A231" s="103">
        <f>VLOOKUP(B231,справочник!$B$2:$E$322,4,FALSE)</f>
        <v>144</v>
      </c>
      <c r="B231" s="80" t="str">
        <f t="shared" si="122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127"/>
        <v>50000</v>
      </c>
      <c r="J231" s="20">
        <v>1000</v>
      </c>
      <c r="K231" s="20"/>
      <c r="L231" s="21">
        <f t="shared" si="114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123"/>
        <v>0</v>
      </c>
      <c r="Z231" s="104">
        <v>0</v>
      </c>
      <c r="AA231" s="104">
        <f t="shared" si="124"/>
        <v>0</v>
      </c>
      <c r="AB231" s="104">
        <f t="shared" si="125"/>
        <v>49000</v>
      </c>
      <c r="AC231" s="104">
        <v>0</v>
      </c>
      <c r="AD231" s="105"/>
      <c r="AE231" s="132"/>
      <c r="AF231" s="104">
        <v>0</v>
      </c>
      <c r="AG231" s="105"/>
      <c r="AH231" s="132"/>
      <c r="AI231" s="104">
        <v>0</v>
      </c>
      <c r="AJ231" s="105"/>
      <c r="AK231" s="132"/>
      <c r="AL231" s="104">
        <v>0</v>
      </c>
      <c r="AM231" s="105"/>
      <c r="AN231" s="132"/>
      <c r="AO231" s="104">
        <v>0</v>
      </c>
      <c r="AP231" s="105"/>
      <c r="AQ231" s="132"/>
      <c r="AR231" s="104">
        <v>0</v>
      </c>
      <c r="AS231" s="105"/>
      <c r="AT231" s="132"/>
      <c r="AU231" s="104">
        <v>0</v>
      </c>
      <c r="AV231" s="105"/>
      <c r="AW231" s="141"/>
      <c r="AX231" s="104">
        <v>0</v>
      </c>
      <c r="AY231" s="105">
        <v>10000</v>
      </c>
      <c r="AZ231" s="141"/>
    </row>
    <row r="232" spans="1:52" s="80" customFormat="1" x14ac:dyDescent="0.25">
      <c r="A232" s="103">
        <f>VLOOKUP(B232,справочник!$B$2:$E$322,4,FALSE)</f>
        <v>74</v>
      </c>
      <c r="B232" s="80" t="str">
        <f t="shared" si="122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127"/>
        <v>34000</v>
      </c>
      <c r="J232" s="20">
        <v>31000</v>
      </c>
      <c r="K232" s="20"/>
      <c r="L232" s="21">
        <f t="shared" si="114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123"/>
        <v>15600</v>
      </c>
      <c r="Z232" s="104">
        <v>12</v>
      </c>
      <c r="AA232" s="104">
        <f t="shared" si="124"/>
        <v>9600</v>
      </c>
      <c r="AB232" s="104">
        <f t="shared" si="125"/>
        <v>-3000</v>
      </c>
      <c r="AC232" s="104">
        <v>800</v>
      </c>
      <c r="AD232" s="105"/>
      <c r="AE232" s="126">
        <f>SUM(AB232:AB233)+SUM(AC232:AC233)-SUM(AD232:AD233)</f>
        <v>-1200</v>
      </c>
      <c r="AF232" s="104">
        <v>800</v>
      </c>
      <c r="AG232" s="105"/>
      <c r="AH232" s="126">
        <f>SUM(AE232:AE233)+SUM(AF232:AF233)-SUM(AG232:AG233)</f>
        <v>-400</v>
      </c>
      <c r="AI232" s="104">
        <v>800</v>
      </c>
      <c r="AJ232" s="105"/>
      <c r="AK232" s="126">
        <f>SUM(AH232:AH233)+SUM(AI232:AI233)-SUM(AJ232:AJ233)</f>
        <v>400</v>
      </c>
      <c r="AL232" s="104">
        <v>800</v>
      </c>
      <c r="AM232" s="105"/>
      <c r="AN232" s="126">
        <f>SUM(AK232:AK233)+SUM(AL232:AL233)-SUM(AM232:AM233)</f>
        <v>1200</v>
      </c>
      <c r="AO232" s="104">
        <v>800</v>
      </c>
      <c r="AP232" s="105">
        <v>2400</v>
      </c>
      <c r="AQ232" s="126">
        <f>SUM(AN232:AN233)+SUM(AO232:AO233)-SUM(AP232:AP233)</f>
        <v>-400</v>
      </c>
      <c r="AR232" s="104">
        <v>800</v>
      </c>
      <c r="AS232" s="105"/>
      <c r="AT232" s="126">
        <f>SUM(AQ232:AQ233)+SUM(AR232:AR233)-SUM(AS232:AS233)</f>
        <v>400</v>
      </c>
      <c r="AU232" s="104">
        <v>800</v>
      </c>
      <c r="AV232" s="105"/>
      <c r="AW232" s="143">
        <f>SUM(AT232:AT233)+SUM(AU232:AU233)-SUM(AV232:AV233)</f>
        <v>1200</v>
      </c>
      <c r="AX232" s="104">
        <v>800</v>
      </c>
      <c r="AY232" s="105"/>
      <c r="AZ232" s="143">
        <f>SUM(AW232:AW233)+SUM(AX232:AX233)-SUM(AY232:AY233)</f>
        <v>-400</v>
      </c>
    </row>
    <row r="233" spans="1:52" s="80" customFormat="1" x14ac:dyDescent="0.25">
      <c r="A233" s="103">
        <f>VLOOKUP(B233,справочник!$B$2:$E$322,4,FALSE)</f>
        <v>74</v>
      </c>
      <c r="B233" s="80" t="str">
        <f t="shared" si="122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127"/>
        <v>53000</v>
      </c>
      <c r="J233" s="20">
        <f>7000+48000-3000</f>
        <v>52000</v>
      </c>
      <c r="K233" s="20"/>
      <c r="L233" s="21">
        <f t="shared" si="114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123"/>
        <v>0</v>
      </c>
      <c r="Z233" s="104">
        <v>0</v>
      </c>
      <c r="AA233" s="104">
        <f t="shared" si="124"/>
        <v>0</v>
      </c>
      <c r="AB233" s="104">
        <f t="shared" si="125"/>
        <v>1000</v>
      </c>
      <c r="AC233" s="104">
        <v>0</v>
      </c>
      <c r="AD233" s="105"/>
      <c r="AE233" s="127"/>
      <c r="AF233" s="104">
        <v>0</v>
      </c>
      <c r="AG233" s="105"/>
      <c r="AH233" s="127"/>
      <c r="AI233" s="104">
        <v>0</v>
      </c>
      <c r="AJ233" s="105"/>
      <c r="AK233" s="127"/>
      <c r="AL233" s="104">
        <v>0</v>
      </c>
      <c r="AM233" s="105"/>
      <c r="AN233" s="127"/>
      <c r="AO233" s="104">
        <v>0</v>
      </c>
      <c r="AP233" s="105"/>
      <c r="AQ233" s="127"/>
      <c r="AR233" s="104">
        <v>0</v>
      </c>
      <c r="AS233" s="105"/>
      <c r="AT233" s="127"/>
      <c r="AU233" s="104">
        <v>0</v>
      </c>
      <c r="AV233" s="105"/>
      <c r="AW233" s="144"/>
      <c r="AX233" s="104">
        <v>0</v>
      </c>
      <c r="AY233" s="105">
        <v>2400</v>
      </c>
      <c r="AZ233" s="144"/>
    </row>
    <row r="234" spans="1:52" x14ac:dyDescent="0.25">
      <c r="A234" s="41">
        <f>VLOOKUP(B234,справочник!$B$2:$E$322,4,FALSE)</f>
        <v>68</v>
      </c>
      <c r="B234" t="str">
        <f t="shared" si="1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>INT(($H$325-G234)/30)</f>
        <v>56</v>
      </c>
      <c r="I234" s="1">
        <f t="shared" si="127"/>
        <v>56000</v>
      </c>
      <c r="J234" s="17">
        <f>12000+44000</f>
        <v>56000</v>
      </c>
      <c r="K234" s="17"/>
      <c r="L234" s="18">
        <f t="shared" si="114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123"/>
        <v>4800</v>
      </c>
      <c r="Z234" s="96">
        <v>12</v>
      </c>
      <c r="AA234" s="96">
        <f t="shared" si="124"/>
        <v>9600</v>
      </c>
      <c r="AB234" s="96">
        <f t="shared" si="125"/>
        <v>4800</v>
      </c>
      <c r="AC234" s="99">
        <v>800</v>
      </c>
      <c r="AD234" s="98"/>
      <c r="AE234" s="102">
        <f t="shared" si="126"/>
        <v>5600</v>
      </c>
      <c r="AF234" s="99">
        <v>800</v>
      </c>
      <c r="AG234" s="98"/>
      <c r="AH234" s="102">
        <f t="shared" ref="AH234:AH259" si="128">AE234+AF234-AG234</f>
        <v>6400</v>
      </c>
      <c r="AI234" s="99">
        <v>800</v>
      </c>
      <c r="AJ234" s="98"/>
      <c r="AK234" s="102">
        <f t="shared" ref="AK234:AK259" si="129">AH234+AI234-AJ234</f>
        <v>7200</v>
      </c>
      <c r="AL234" s="99">
        <v>800</v>
      </c>
      <c r="AM234" s="98"/>
      <c r="AN234" s="102">
        <f t="shared" ref="AN234" si="130">AK234+AL234-AM234</f>
        <v>8000</v>
      </c>
      <c r="AO234" s="99">
        <v>800</v>
      </c>
      <c r="AP234" s="114"/>
      <c r="AQ234" s="102">
        <f t="shared" ref="AQ234" si="131">AN234+AO234-AP234</f>
        <v>8800</v>
      </c>
      <c r="AR234" s="99">
        <v>800</v>
      </c>
      <c r="AS234" s="114"/>
      <c r="AT234" s="102">
        <f t="shared" ref="AT234" si="132">AQ234+AR234-AS234</f>
        <v>9600</v>
      </c>
      <c r="AU234" s="99">
        <v>800</v>
      </c>
      <c r="AV234" s="114"/>
      <c r="AW234" s="102">
        <f t="shared" ref="AW234" si="133">AT234+AU234-AV234</f>
        <v>10400</v>
      </c>
      <c r="AX234" s="99">
        <v>800</v>
      </c>
      <c r="AY234" s="114"/>
      <c r="AZ234" s="102">
        <f t="shared" ref="AZ234" si="134">AW234+AX234-AY234</f>
        <v>11200</v>
      </c>
    </row>
    <row r="235" spans="1:52" x14ac:dyDescent="0.25">
      <c r="A235" s="41">
        <f>VLOOKUP(B235,справочник!$B$2:$E$322,4,FALSE)</f>
        <v>224</v>
      </c>
      <c r="B235" t="str">
        <f t="shared" si="1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>INT(($H$325-G235)/30)</f>
        <v>20</v>
      </c>
      <c r="I235" s="1">
        <f t="shared" si="127"/>
        <v>20000</v>
      </c>
      <c r="J235" s="17"/>
      <c r="K235" s="17"/>
      <c r="L235" s="18">
        <f t="shared" si="114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123"/>
        <v>0</v>
      </c>
      <c r="Z235" s="96">
        <v>12</v>
      </c>
      <c r="AA235" s="96">
        <f t="shared" si="124"/>
        <v>9600</v>
      </c>
      <c r="AB235" s="96">
        <f t="shared" si="125"/>
        <v>29600</v>
      </c>
      <c r="AC235" s="99">
        <v>800</v>
      </c>
      <c r="AD235" s="98"/>
      <c r="AE235" s="102">
        <f t="shared" si="126"/>
        <v>30400</v>
      </c>
      <c r="AF235" s="99">
        <v>800</v>
      </c>
      <c r="AG235" s="98"/>
      <c r="AH235" s="102">
        <f t="shared" si="128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4"/>
      <c r="AQ235" s="102">
        <f>AN235+AO235-AP235</f>
        <v>12600</v>
      </c>
      <c r="AR235" s="99">
        <v>800</v>
      </c>
      <c r="AS235" s="114">
        <v>10000</v>
      </c>
      <c r="AT235" s="102">
        <f>AQ235+AR235-AS235</f>
        <v>3400</v>
      </c>
      <c r="AU235" s="99">
        <v>800</v>
      </c>
      <c r="AV235" s="114"/>
      <c r="AW235" s="102">
        <f>AT235+AU235-AV235</f>
        <v>4200</v>
      </c>
      <c r="AX235" s="99">
        <v>800</v>
      </c>
      <c r="AY235" s="114"/>
      <c r="AZ235" s="102">
        <f>AW235+AX235-AY235</f>
        <v>5000</v>
      </c>
    </row>
    <row r="236" spans="1:52" x14ac:dyDescent="0.25">
      <c r="A236" s="41">
        <f>VLOOKUP(B236,справочник!$B$2:$E$322,4,FALSE)</f>
        <v>134</v>
      </c>
      <c r="B236" t="str">
        <f t="shared" si="1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>INT(($H$325-G236)/30)</f>
        <v>49</v>
      </c>
      <c r="I236" s="1">
        <f t="shared" si="127"/>
        <v>49000</v>
      </c>
      <c r="J236" s="17">
        <f>37000</f>
        <v>37000</v>
      </c>
      <c r="K236" s="17"/>
      <c r="L236" s="18">
        <f t="shared" si="114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123"/>
        <v>21600</v>
      </c>
      <c r="Z236" s="96">
        <v>12</v>
      </c>
      <c r="AA236" s="96">
        <f t="shared" si="124"/>
        <v>9600</v>
      </c>
      <c r="AB236" s="96">
        <f t="shared" si="125"/>
        <v>0</v>
      </c>
      <c r="AC236" s="99">
        <v>800</v>
      </c>
      <c r="AD236" s="98"/>
      <c r="AE236" s="102">
        <f t="shared" si="126"/>
        <v>800</v>
      </c>
      <c r="AF236" s="99">
        <v>800</v>
      </c>
      <c r="AG236" s="98"/>
      <c r="AH236" s="102">
        <f t="shared" si="128"/>
        <v>1600</v>
      </c>
      <c r="AI236" s="99">
        <v>800</v>
      </c>
      <c r="AJ236" s="98"/>
      <c r="AK236" s="102">
        <f t="shared" si="129"/>
        <v>2400</v>
      </c>
      <c r="AL236" s="99">
        <v>800</v>
      </c>
      <c r="AM236" s="98"/>
      <c r="AN236" s="102">
        <f t="shared" ref="AN236:AN259" si="135">AK236+AL236-AM236</f>
        <v>3200</v>
      </c>
      <c r="AO236" s="99">
        <v>800</v>
      </c>
      <c r="AP236" s="114"/>
      <c r="AQ236" s="102">
        <f t="shared" ref="AQ236:AQ259" si="136">AN236+AO236-AP236</f>
        <v>4000</v>
      </c>
      <c r="AR236" s="99">
        <v>800</v>
      </c>
      <c r="AS236" s="114">
        <v>4800</v>
      </c>
      <c r="AT236" s="102">
        <f t="shared" ref="AT236:AT259" si="137">AQ236+AR236-AS236</f>
        <v>0</v>
      </c>
      <c r="AU236" s="99">
        <v>800</v>
      </c>
      <c r="AV236" s="114"/>
      <c r="AW236" s="102">
        <f t="shared" ref="AW236:AW245" si="138">AT236+AU236-AV236</f>
        <v>800</v>
      </c>
      <c r="AX236" s="99">
        <v>800</v>
      </c>
      <c r="AY236" s="114">
        <v>4800</v>
      </c>
      <c r="AZ236" s="102">
        <f t="shared" ref="AZ236:AZ245" si="139">AW236+AX236-AY236</f>
        <v>-3200</v>
      </c>
    </row>
    <row r="237" spans="1:52" ht="38.25" customHeight="1" x14ac:dyDescent="0.25">
      <c r="A237" s="41">
        <f>VLOOKUP(B237,справочник!$B$2:$E$322,4,FALSE)</f>
        <v>267</v>
      </c>
      <c r="B237" t="str">
        <f t="shared" si="1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>INT(($H$325-G237)/30)</f>
        <v>45</v>
      </c>
      <c r="I237" s="1">
        <f t="shared" si="127"/>
        <v>45000</v>
      </c>
      <c r="J237" s="17">
        <f>41000</f>
        <v>41000</v>
      </c>
      <c r="K237" s="17"/>
      <c r="L237" s="18">
        <f t="shared" si="114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123"/>
        <v>14000</v>
      </c>
      <c r="Z237" s="96">
        <v>12</v>
      </c>
      <c r="AA237" s="96">
        <f t="shared" si="124"/>
        <v>9600</v>
      </c>
      <c r="AB237" s="96">
        <f t="shared" si="125"/>
        <v>-400</v>
      </c>
      <c r="AC237" s="99">
        <v>800</v>
      </c>
      <c r="AD237" s="98"/>
      <c r="AE237" s="102">
        <f t="shared" si="126"/>
        <v>400</v>
      </c>
      <c r="AF237" s="99">
        <v>800</v>
      </c>
      <c r="AG237" s="98">
        <v>2000</v>
      </c>
      <c r="AH237" s="102">
        <f t="shared" si="128"/>
        <v>-800</v>
      </c>
      <c r="AI237" s="99">
        <v>800</v>
      </c>
      <c r="AJ237" s="98"/>
      <c r="AK237" s="102">
        <f t="shared" si="129"/>
        <v>0</v>
      </c>
      <c r="AL237" s="99">
        <v>800</v>
      </c>
      <c r="AM237" s="98"/>
      <c r="AN237" s="102">
        <f t="shared" si="135"/>
        <v>800</v>
      </c>
      <c r="AO237" s="99">
        <v>800</v>
      </c>
      <c r="AP237" s="114"/>
      <c r="AQ237" s="102">
        <f t="shared" si="136"/>
        <v>1600</v>
      </c>
      <c r="AR237" s="99">
        <v>800</v>
      </c>
      <c r="AS237" s="114"/>
      <c r="AT237" s="102">
        <f t="shared" si="137"/>
        <v>2400</v>
      </c>
      <c r="AU237" s="99">
        <v>800</v>
      </c>
      <c r="AV237" s="114"/>
      <c r="AW237" s="102">
        <f t="shared" si="138"/>
        <v>3200</v>
      </c>
      <c r="AX237" s="99">
        <v>800</v>
      </c>
      <c r="AY237" s="114"/>
      <c r="AZ237" s="102">
        <f t="shared" si="139"/>
        <v>4000</v>
      </c>
    </row>
    <row r="238" spans="1:52" x14ac:dyDescent="0.25">
      <c r="A238" s="41">
        <f>VLOOKUP(B238,справочник!$B$2:$E$322,4,FALSE)</f>
        <v>258</v>
      </c>
      <c r="B238" t="str">
        <f t="shared" si="1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>INT(($H$325-G238)/30)</f>
        <v>44</v>
      </c>
      <c r="I238" s="1">
        <f t="shared" si="127"/>
        <v>44000</v>
      </c>
      <c r="J238" s="17">
        <v>44000</v>
      </c>
      <c r="K238" s="17"/>
      <c r="L238" s="18">
        <f t="shared" si="114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123"/>
        <v>4800</v>
      </c>
      <c r="Z238" s="96">
        <v>12</v>
      </c>
      <c r="AA238" s="96">
        <f t="shared" si="124"/>
        <v>9600</v>
      </c>
      <c r="AB238" s="96">
        <f t="shared" si="125"/>
        <v>4800</v>
      </c>
      <c r="AC238" s="99">
        <v>800</v>
      </c>
      <c r="AD238" s="98"/>
      <c r="AE238" s="102">
        <f t="shared" si="126"/>
        <v>5600</v>
      </c>
      <c r="AF238" s="99">
        <v>800</v>
      </c>
      <c r="AG238" s="98"/>
      <c r="AH238" s="102">
        <f t="shared" si="128"/>
        <v>6400</v>
      </c>
      <c r="AI238" s="99">
        <v>800</v>
      </c>
      <c r="AJ238" s="98"/>
      <c r="AK238" s="102">
        <f t="shared" si="129"/>
        <v>7200</v>
      </c>
      <c r="AL238" s="99">
        <v>800</v>
      </c>
      <c r="AM238" s="98">
        <v>6800</v>
      </c>
      <c r="AN238" s="102">
        <f t="shared" si="135"/>
        <v>1200</v>
      </c>
      <c r="AO238" s="99">
        <v>800</v>
      </c>
      <c r="AP238" s="114"/>
      <c r="AQ238" s="102">
        <f t="shared" si="136"/>
        <v>2000</v>
      </c>
      <c r="AR238" s="99">
        <v>800</v>
      </c>
      <c r="AS238" s="114"/>
      <c r="AT238" s="102">
        <f t="shared" si="137"/>
        <v>2800</v>
      </c>
      <c r="AU238" s="99">
        <v>800</v>
      </c>
      <c r="AV238" s="114"/>
      <c r="AW238" s="102">
        <f t="shared" si="138"/>
        <v>3600</v>
      </c>
      <c r="AX238" s="99">
        <v>800</v>
      </c>
      <c r="AY238" s="114"/>
      <c r="AZ238" s="102">
        <f t="shared" si="139"/>
        <v>4400</v>
      </c>
    </row>
    <row r="239" spans="1:52" ht="25.5" x14ac:dyDescent="0.25">
      <c r="A239" s="41">
        <f>VLOOKUP(B239,справочник!$B$2:$E$322,4,FALSE)</f>
        <v>299</v>
      </c>
      <c r="B239" t="str">
        <f t="shared" si="1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>INT(($H$325-G239)/30)</f>
        <v>36</v>
      </c>
      <c r="I239" s="1">
        <f t="shared" si="127"/>
        <v>36000</v>
      </c>
      <c r="J239" s="17">
        <f>1000</f>
        <v>1000</v>
      </c>
      <c r="K239" s="17">
        <v>3000</v>
      </c>
      <c r="L239" s="18">
        <f t="shared" si="114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123"/>
        <v>0</v>
      </c>
      <c r="Z239" s="96">
        <v>12</v>
      </c>
      <c r="AA239" s="96">
        <f t="shared" si="124"/>
        <v>9600</v>
      </c>
      <c r="AB239" s="96">
        <f t="shared" si="125"/>
        <v>41600</v>
      </c>
      <c r="AC239" s="99">
        <v>800</v>
      </c>
      <c r="AD239" s="98"/>
      <c r="AE239" s="102">
        <f t="shared" si="126"/>
        <v>42400</v>
      </c>
      <c r="AF239" s="99">
        <v>800</v>
      </c>
      <c r="AG239" s="98"/>
      <c r="AH239" s="102">
        <f t="shared" si="128"/>
        <v>43200</v>
      </c>
      <c r="AI239" s="99">
        <v>800</v>
      </c>
      <c r="AJ239" s="98"/>
      <c r="AK239" s="102">
        <f t="shared" si="129"/>
        <v>44000</v>
      </c>
      <c r="AL239" s="99">
        <v>800</v>
      </c>
      <c r="AM239" s="98"/>
      <c r="AN239" s="102">
        <f t="shared" si="135"/>
        <v>44800</v>
      </c>
      <c r="AO239" s="99">
        <v>800</v>
      </c>
      <c r="AP239" s="114"/>
      <c r="AQ239" s="102">
        <f t="shared" si="136"/>
        <v>45600</v>
      </c>
      <c r="AR239" s="99">
        <v>800</v>
      </c>
      <c r="AS239" s="114"/>
      <c r="AT239" s="102">
        <f t="shared" si="137"/>
        <v>46400</v>
      </c>
      <c r="AU239" s="99">
        <v>800</v>
      </c>
      <c r="AV239" s="114"/>
      <c r="AW239" s="102">
        <f t="shared" si="138"/>
        <v>47200</v>
      </c>
      <c r="AX239" s="99">
        <v>800</v>
      </c>
      <c r="AY239" s="114"/>
      <c r="AZ239" s="102">
        <f t="shared" si="139"/>
        <v>48000</v>
      </c>
    </row>
    <row r="240" spans="1:52" x14ac:dyDescent="0.25">
      <c r="A240" s="41">
        <f>VLOOKUP(B240,справочник!$B$2:$E$322,4,FALSE)</f>
        <v>239</v>
      </c>
      <c r="B240" t="str">
        <f t="shared" si="122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>INT(($H$325-G240)/30)</f>
        <v>46</v>
      </c>
      <c r="I240" s="1">
        <f t="shared" si="127"/>
        <v>46000</v>
      </c>
      <c r="J240" s="17">
        <v>26000</v>
      </c>
      <c r="K240" s="17"/>
      <c r="L240" s="18">
        <f t="shared" si="114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123"/>
        <v>0</v>
      </c>
      <c r="Z240" s="96">
        <v>12</v>
      </c>
      <c r="AA240" s="96">
        <f t="shared" si="124"/>
        <v>9600</v>
      </c>
      <c r="AB240" s="96">
        <f t="shared" si="125"/>
        <v>29600</v>
      </c>
      <c r="AC240" s="99">
        <v>800</v>
      </c>
      <c r="AD240" s="98"/>
      <c r="AE240" s="102">
        <f t="shared" si="126"/>
        <v>30400</v>
      </c>
      <c r="AF240" s="99">
        <v>800</v>
      </c>
      <c r="AG240" s="98"/>
      <c r="AH240" s="102">
        <f t="shared" si="128"/>
        <v>31200</v>
      </c>
      <c r="AI240" s="99">
        <v>800</v>
      </c>
      <c r="AJ240" s="98"/>
      <c r="AK240" s="102">
        <f t="shared" si="129"/>
        <v>32000</v>
      </c>
      <c r="AL240" s="99">
        <v>800</v>
      </c>
      <c r="AM240" s="98"/>
      <c r="AN240" s="102">
        <f t="shared" si="135"/>
        <v>32800</v>
      </c>
      <c r="AO240" s="99">
        <v>800</v>
      </c>
      <c r="AP240" s="114"/>
      <c r="AQ240" s="102">
        <f t="shared" si="136"/>
        <v>33600</v>
      </c>
      <c r="AR240" s="99">
        <v>800</v>
      </c>
      <c r="AS240" s="114"/>
      <c r="AT240" s="102">
        <f t="shared" si="137"/>
        <v>34400</v>
      </c>
      <c r="AU240" s="99">
        <v>800</v>
      </c>
      <c r="AV240" s="114"/>
      <c r="AW240" s="102">
        <f t="shared" si="138"/>
        <v>35200</v>
      </c>
      <c r="AX240" s="99">
        <v>800</v>
      </c>
      <c r="AY240" s="114"/>
      <c r="AZ240" s="102">
        <f t="shared" si="139"/>
        <v>36000</v>
      </c>
    </row>
    <row r="241" spans="1:52" x14ac:dyDescent="0.25">
      <c r="A241" s="41">
        <f>VLOOKUP(B241,справочник!$B$2:$E$322,4,FALSE)</f>
        <v>238</v>
      </c>
      <c r="B241" t="str">
        <f t="shared" si="122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>INT(($H$325-G241)/30)</f>
        <v>43</v>
      </c>
      <c r="I241" s="1">
        <f t="shared" si="127"/>
        <v>43000</v>
      </c>
      <c r="J241" s="17"/>
      <c r="K241" s="17"/>
      <c r="L241" s="18">
        <f t="shared" si="114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123"/>
        <v>0</v>
      </c>
      <c r="Z241" s="96">
        <v>12</v>
      </c>
      <c r="AA241" s="96">
        <f t="shared" si="124"/>
        <v>9600</v>
      </c>
      <c r="AB241" s="96">
        <f t="shared" si="125"/>
        <v>52600</v>
      </c>
      <c r="AC241" s="99">
        <v>800</v>
      </c>
      <c r="AD241" s="98"/>
      <c r="AE241" s="102">
        <f t="shared" si="126"/>
        <v>53400</v>
      </c>
      <c r="AF241" s="99">
        <v>800</v>
      </c>
      <c r="AG241" s="98"/>
      <c r="AH241" s="102">
        <f t="shared" si="128"/>
        <v>54200</v>
      </c>
      <c r="AI241" s="99">
        <v>800</v>
      </c>
      <c r="AJ241" s="98"/>
      <c r="AK241" s="102">
        <f t="shared" si="129"/>
        <v>55000</v>
      </c>
      <c r="AL241" s="99">
        <v>800</v>
      </c>
      <c r="AM241" s="98"/>
      <c r="AN241" s="102">
        <f t="shared" si="135"/>
        <v>55800</v>
      </c>
      <c r="AO241" s="99">
        <v>800</v>
      </c>
      <c r="AP241" s="114"/>
      <c r="AQ241" s="102">
        <f t="shared" si="136"/>
        <v>56600</v>
      </c>
      <c r="AR241" s="99">
        <v>800</v>
      </c>
      <c r="AS241" s="114"/>
      <c r="AT241" s="102">
        <f t="shared" si="137"/>
        <v>57400</v>
      </c>
      <c r="AU241" s="99">
        <v>800</v>
      </c>
      <c r="AV241" s="114"/>
      <c r="AW241" s="102">
        <f t="shared" si="138"/>
        <v>58200</v>
      </c>
      <c r="AX241" s="99">
        <v>800</v>
      </c>
      <c r="AY241" s="114"/>
      <c r="AZ241" s="102">
        <f t="shared" si="139"/>
        <v>59000</v>
      </c>
    </row>
    <row r="242" spans="1:52" x14ac:dyDescent="0.25">
      <c r="A242" s="41">
        <f>VLOOKUP(B242,справочник!$B$2:$E$322,4,FALSE)</f>
        <v>297</v>
      </c>
      <c r="B242" t="str">
        <f t="shared" si="122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>INT(($H$325-G242)/30)</f>
        <v>12</v>
      </c>
      <c r="I242" s="1">
        <f t="shared" si="127"/>
        <v>12000</v>
      </c>
      <c r="J242" s="17"/>
      <c r="K242" s="17"/>
      <c r="L242" s="18">
        <f t="shared" si="114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123"/>
        <v>0</v>
      </c>
      <c r="Z242" s="96">
        <v>12</v>
      </c>
      <c r="AA242" s="96">
        <f t="shared" si="124"/>
        <v>9600</v>
      </c>
      <c r="AB242" s="96">
        <f t="shared" si="125"/>
        <v>21600</v>
      </c>
      <c r="AC242" s="99">
        <v>800</v>
      </c>
      <c r="AD242" s="98"/>
      <c r="AE242" s="102">
        <f t="shared" si="126"/>
        <v>22400</v>
      </c>
      <c r="AF242" s="99">
        <v>800</v>
      </c>
      <c r="AG242" s="98"/>
      <c r="AH242" s="102">
        <f t="shared" si="128"/>
        <v>23200</v>
      </c>
      <c r="AI242" s="99">
        <v>800</v>
      </c>
      <c r="AJ242" s="98"/>
      <c r="AK242" s="102">
        <f t="shared" si="129"/>
        <v>24000</v>
      </c>
      <c r="AL242" s="99">
        <v>800</v>
      </c>
      <c r="AM242" s="98"/>
      <c r="AN242" s="102">
        <f t="shared" si="135"/>
        <v>24800</v>
      </c>
      <c r="AO242" s="99">
        <v>800</v>
      </c>
      <c r="AP242" s="114"/>
      <c r="AQ242" s="102">
        <f t="shared" si="136"/>
        <v>25600</v>
      </c>
      <c r="AR242" s="99">
        <v>800</v>
      </c>
      <c r="AS242" s="114"/>
      <c r="AT242" s="102">
        <f t="shared" si="137"/>
        <v>26400</v>
      </c>
      <c r="AU242" s="99">
        <v>800</v>
      </c>
      <c r="AV242" s="114"/>
      <c r="AW242" s="102">
        <f t="shared" si="138"/>
        <v>27200</v>
      </c>
      <c r="AX242" s="99">
        <v>800</v>
      </c>
      <c r="AY242" s="114"/>
      <c r="AZ242" s="102">
        <f t="shared" si="139"/>
        <v>28000</v>
      </c>
    </row>
    <row r="243" spans="1:52" ht="25.5" x14ac:dyDescent="0.25">
      <c r="A243" s="41">
        <f>VLOOKUP(B243,справочник!$B$2:$E$322,4,FALSE)</f>
        <v>128</v>
      </c>
      <c r="B243" t="str">
        <f t="shared" si="122"/>
        <v>135Сафронова Наталья Михайловна (у Дедков Илья Егорьевич купила)</v>
      </c>
      <c r="C243" s="1">
        <v>135</v>
      </c>
      <c r="D243" s="2" t="s">
        <v>229</v>
      </c>
      <c r="E243" s="1" t="s">
        <v>540</v>
      </c>
      <c r="F243" s="16">
        <v>41358</v>
      </c>
      <c r="G243" s="16">
        <v>41365</v>
      </c>
      <c r="H243" s="17">
        <f>INT(($H$325-G243)/30)</f>
        <v>33</v>
      </c>
      <c r="I243" s="1">
        <f t="shared" si="127"/>
        <v>33000</v>
      </c>
      <c r="J243" s="17">
        <v>26000</v>
      </c>
      <c r="K243" s="17"/>
      <c r="L243" s="18">
        <f t="shared" si="114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123"/>
        <v>9600</v>
      </c>
      <c r="Z243" s="96">
        <v>12</v>
      </c>
      <c r="AA243" s="96">
        <f t="shared" si="124"/>
        <v>9600</v>
      </c>
      <c r="AB243" s="96">
        <f t="shared" si="125"/>
        <v>7000</v>
      </c>
      <c r="AC243" s="99">
        <v>800</v>
      </c>
      <c r="AD243" s="98"/>
      <c r="AE243" s="102">
        <f t="shared" si="126"/>
        <v>7800</v>
      </c>
      <c r="AF243" s="99">
        <v>800</v>
      </c>
      <c r="AG243" s="98"/>
      <c r="AH243" s="102">
        <f t="shared" si="128"/>
        <v>8600</v>
      </c>
      <c r="AI243" s="99">
        <v>800</v>
      </c>
      <c r="AJ243" s="98"/>
      <c r="AK243" s="102">
        <f t="shared" si="129"/>
        <v>9400</v>
      </c>
      <c r="AL243" s="99">
        <v>800</v>
      </c>
      <c r="AM243" s="98">
        <v>5433.38</v>
      </c>
      <c r="AN243" s="102">
        <f t="shared" si="135"/>
        <v>4766.62</v>
      </c>
      <c r="AO243" s="99">
        <v>800</v>
      </c>
      <c r="AP243" s="114">
        <v>4767</v>
      </c>
      <c r="AQ243" s="102">
        <f t="shared" si="136"/>
        <v>799.61999999999989</v>
      </c>
      <c r="AR243" s="99">
        <v>800</v>
      </c>
      <c r="AS243" s="114"/>
      <c r="AT243" s="102">
        <f t="shared" si="137"/>
        <v>1599.62</v>
      </c>
      <c r="AU243" s="99">
        <v>800</v>
      </c>
      <c r="AV243" s="114"/>
      <c r="AW243" s="102">
        <f t="shared" si="138"/>
        <v>2399.62</v>
      </c>
      <c r="AX243" s="99">
        <v>800</v>
      </c>
      <c r="AY243" s="114">
        <v>2400</v>
      </c>
      <c r="AZ243" s="102">
        <f t="shared" si="139"/>
        <v>799.61999999999989</v>
      </c>
    </row>
    <row r="244" spans="1:52" x14ac:dyDescent="0.25">
      <c r="A244" s="41">
        <f>VLOOKUP(B244,справочник!$B$2:$E$322,4,FALSE)</f>
        <v>67</v>
      </c>
      <c r="B244" t="str">
        <f t="shared" si="122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>INT(($H$325-G244)/30)</f>
        <v>45</v>
      </c>
      <c r="I244" s="1">
        <f t="shared" si="127"/>
        <v>45000</v>
      </c>
      <c r="J244" s="17">
        <v>1000</v>
      </c>
      <c r="K244" s="17"/>
      <c r="L244" s="18">
        <f t="shared" si="114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123"/>
        <v>0</v>
      </c>
      <c r="Z244" s="96">
        <v>12</v>
      </c>
      <c r="AA244" s="96">
        <f t="shared" si="124"/>
        <v>9600</v>
      </c>
      <c r="AB244" s="96">
        <f t="shared" si="125"/>
        <v>53600</v>
      </c>
      <c r="AC244" s="99">
        <v>800</v>
      </c>
      <c r="AD244" s="98"/>
      <c r="AE244" s="102">
        <f t="shared" si="126"/>
        <v>54400</v>
      </c>
      <c r="AF244" s="99">
        <v>800</v>
      </c>
      <c r="AG244" s="98"/>
      <c r="AH244" s="102">
        <f t="shared" si="128"/>
        <v>55200</v>
      </c>
      <c r="AI244" s="99">
        <v>800</v>
      </c>
      <c r="AJ244" s="98"/>
      <c r="AK244" s="102">
        <f t="shared" si="129"/>
        <v>56000</v>
      </c>
      <c r="AL244" s="99">
        <v>800</v>
      </c>
      <c r="AM244" s="98"/>
      <c r="AN244" s="102">
        <f t="shared" si="135"/>
        <v>56800</v>
      </c>
      <c r="AO244" s="99">
        <v>800</v>
      </c>
      <c r="AP244" s="114"/>
      <c r="AQ244" s="102">
        <f t="shared" si="136"/>
        <v>57600</v>
      </c>
      <c r="AR244" s="99">
        <v>800</v>
      </c>
      <c r="AS244" s="114"/>
      <c r="AT244" s="102">
        <f t="shared" si="137"/>
        <v>58400</v>
      </c>
      <c r="AU244" s="99">
        <v>800</v>
      </c>
      <c r="AV244" s="114"/>
      <c r="AW244" s="102">
        <f t="shared" si="138"/>
        <v>59200</v>
      </c>
      <c r="AX244" s="99">
        <v>800</v>
      </c>
      <c r="AY244" s="114"/>
      <c r="AZ244" s="102">
        <f t="shared" si="139"/>
        <v>60000</v>
      </c>
    </row>
    <row r="245" spans="1:52" x14ac:dyDescent="0.25">
      <c r="A245" s="41" t="e">
        <f>VLOOKUP(B245,справочник!$B$2:$E$322,4,FALSE)</f>
        <v>#N/A</v>
      </c>
      <c r="B245" t="str">
        <f t="shared" si="122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127"/>
        <v>30000</v>
      </c>
      <c r="J245" s="17">
        <v>1000</v>
      </c>
      <c r="K245" s="17"/>
      <c r="L245" s="18">
        <f t="shared" si="114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124"/>
        <v>0</v>
      </c>
      <c r="AB245" s="96">
        <f t="shared" si="125"/>
        <v>29000</v>
      </c>
      <c r="AC245" s="99"/>
      <c r="AD245" s="98"/>
      <c r="AE245" s="102">
        <f t="shared" si="126"/>
        <v>29000</v>
      </c>
      <c r="AF245" s="99"/>
      <c r="AG245" s="98"/>
      <c r="AH245" s="102">
        <f t="shared" si="128"/>
        <v>29000</v>
      </c>
      <c r="AI245" s="99"/>
      <c r="AJ245" s="98"/>
      <c r="AK245" s="102">
        <f t="shared" si="129"/>
        <v>29000</v>
      </c>
      <c r="AL245" s="99"/>
      <c r="AM245" s="98"/>
      <c r="AN245" s="102">
        <f t="shared" si="135"/>
        <v>29000</v>
      </c>
      <c r="AO245" s="99"/>
      <c r="AP245" s="114"/>
      <c r="AQ245" s="102">
        <f t="shared" si="136"/>
        <v>29000</v>
      </c>
      <c r="AR245" s="99"/>
      <c r="AS245" s="114"/>
      <c r="AT245" s="102">
        <f t="shared" si="137"/>
        <v>29000</v>
      </c>
      <c r="AU245" s="99"/>
      <c r="AV245" s="114"/>
      <c r="AW245" s="102">
        <f t="shared" si="138"/>
        <v>29000</v>
      </c>
      <c r="AX245" s="99"/>
      <c r="AY245" s="114"/>
      <c r="AZ245" s="102">
        <f t="shared" si="139"/>
        <v>29000</v>
      </c>
    </row>
    <row r="246" spans="1:52" ht="25.5" x14ac:dyDescent="0.25">
      <c r="A246" s="41" t="e">
        <f>VLOOKUP(B246,справочник!$B$2:$E$322,4,FALSE)</f>
        <v>#N/A</v>
      </c>
      <c r="B246" t="str">
        <f t="shared" si="122"/>
        <v>292Севрюгина Ольга Викторовна(Плесковский А.В.)</v>
      </c>
      <c r="C246" s="1">
        <v>292</v>
      </c>
      <c r="D246" s="2" t="s">
        <v>745</v>
      </c>
      <c r="E246" s="1" t="s">
        <v>543</v>
      </c>
      <c r="F246" s="16">
        <v>40897</v>
      </c>
      <c r="G246" s="16">
        <v>40878</v>
      </c>
      <c r="H246" s="17">
        <f>INT(($H$325-G246)/30)</f>
        <v>49</v>
      </c>
      <c r="I246" s="1">
        <f t="shared" si="127"/>
        <v>49000</v>
      </c>
      <c r="J246" s="17">
        <f>43000+1000</f>
        <v>44000</v>
      </c>
      <c r="K246" s="17"/>
      <c r="L246" s="18">
        <f t="shared" si="114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123"/>
        <v>0</v>
      </c>
      <c r="Z246" s="96">
        <v>12</v>
      </c>
      <c r="AA246" s="96">
        <f t="shared" si="124"/>
        <v>9600</v>
      </c>
      <c r="AB246" s="96">
        <f t="shared" si="125"/>
        <v>14600</v>
      </c>
      <c r="AC246" s="99">
        <v>800</v>
      </c>
      <c r="AD246" s="98"/>
      <c r="AE246" s="102">
        <f t="shared" si="126"/>
        <v>15400</v>
      </c>
      <c r="AF246" s="99">
        <v>800</v>
      </c>
      <c r="AG246" s="98">
        <v>3000</v>
      </c>
      <c r="AH246" s="102">
        <f t="shared" si="128"/>
        <v>13200</v>
      </c>
      <c r="AI246" s="99">
        <v>800</v>
      </c>
      <c r="AJ246" s="98"/>
      <c r="AK246" s="102">
        <f t="shared" si="129"/>
        <v>14000</v>
      </c>
      <c r="AL246" s="99">
        <v>800</v>
      </c>
      <c r="AM246" s="98">
        <v>2000</v>
      </c>
      <c r="AN246" s="102">
        <f t="shared" si="135"/>
        <v>12800</v>
      </c>
      <c r="AO246" s="99">
        <v>800</v>
      </c>
      <c r="AP246" s="114"/>
      <c r="AQ246" s="102">
        <f t="shared" si="136"/>
        <v>13600</v>
      </c>
      <c r="AR246" s="99">
        <v>800</v>
      </c>
      <c r="AS246" s="114">
        <v>2000</v>
      </c>
      <c r="AT246" s="102">
        <f>AQ246+AR246-AS246</f>
        <v>12400</v>
      </c>
      <c r="AU246" s="99">
        <v>800</v>
      </c>
      <c r="AV246" s="114"/>
      <c r="AW246" s="102">
        <f>AT246+AU246-AV246</f>
        <v>13200</v>
      </c>
      <c r="AX246" s="99">
        <v>800</v>
      </c>
      <c r="AY246" s="114"/>
      <c r="AZ246" s="102">
        <f>AW246+AX246-AY246</f>
        <v>14000</v>
      </c>
    </row>
    <row r="247" spans="1:52" x14ac:dyDescent="0.25">
      <c r="A247" s="41">
        <f>VLOOKUP(B247,справочник!$B$2:$E$322,4,FALSE)</f>
        <v>215</v>
      </c>
      <c r="B247" t="str">
        <f t="shared" si="122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>INT(($H$325-G247)/30)</f>
        <v>19</v>
      </c>
      <c r="I247" s="1">
        <f t="shared" si="127"/>
        <v>19000</v>
      </c>
      <c r="J247" s="17">
        <v>16000</v>
      </c>
      <c r="K247" s="17"/>
      <c r="L247" s="18">
        <f t="shared" si="114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123"/>
        <v>17000</v>
      </c>
      <c r="Z247" s="96">
        <v>12</v>
      </c>
      <c r="AA247" s="96">
        <f t="shared" si="124"/>
        <v>9600</v>
      </c>
      <c r="AB247" s="96">
        <f t="shared" si="125"/>
        <v>-4400</v>
      </c>
      <c r="AC247" s="99">
        <v>800</v>
      </c>
      <c r="AD247" s="98"/>
      <c r="AE247" s="102">
        <f t="shared" si="126"/>
        <v>-3600</v>
      </c>
      <c r="AF247" s="99">
        <v>800</v>
      </c>
      <c r="AG247" s="98"/>
      <c r="AH247" s="102">
        <f t="shared" si="128"/>
        <v>-2800</v>
      </c>
      <c r="AI247" s="99">
        <v>800</v>
      </c>
      <c r="AJ247" s="98"/>
      <c r="AK247" s="102">
        <f t="shared" si="129"/>
        <v>-2000</v>
      </c>
      <c r="AL247" s="99">
        <v>800</v>
      </c>
      <c r="AM247" s="98"/>
      <c r="AN247" s="102">
        <f t="shared" si="135"/>
        <v>-1200</v>
      </c>
      <c r="AO247" s="99">
        <v>800</v>
      </c>
      <c r="AP247" s="114"/>
      <c r="AQ247" s="102">
        <f t="shared" si="136"/>
        <v>-400</v>
      </c>
      <c r="AR247" s="99">
        <v>800</v>
      </c>
      <c r="AS247" s="114"/>
      <c r="AT247" s="102">
        <f t="shared" si="137"/>
        <v>400</v>
      </c>
      <c r="AU247" s="99">
        <v>800</v>
      </c>
      <c r="AV247" s="114"/>
      <c r="AW247" s="102">
        <f t="shared" ref="AW247:AW259" si="140">AT247+AU247-AV247</f>
        <v>1200</v>
      </c>
      <c r="AX247" s="99">
        <v>800</v>
      </c>
      <c r="AY247" s="114">
        <v>10000</v>
      </c>
      <c r="AZ247" s="102">
        <f t="shared" ref="AZ247:AZ259" si="141">AW247+AX247-AY247</f>
        <v>-8000</v>
      </c>
    </row>
    <row r="248" spans="1:52" x14ac:dyDescent="0.25">
      <c r="A248" s="41">
        <f>VLOOKUP(B248,справочник!$B$2:$E$322,4,FALSE)</f>
        <v>241</v>
      </c>
      <c r="B248" t="str">
        <f t="shared" si="122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>INT(($H$325-G248)/30)</f>
        <v>55</v>
      </c>
      <c r="I248" s="1">
        <f t="shared" si="127"/>
        <v>55000</v>
      </c>
      <c r="J248" s="17">
        <f>7000+41000</f>
        <v>48000</v>
      </c>
      <c r="K248" s="17">
        <v>4800</v>
      </c>
      <c r="L248" s="18">
        <f t="shared" si="114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123"/>
        <v>11800</v>
      </c>
      <c r="Z248" s="96">
        <v>12</v>
      </c>
      <c r="AA248" s="96">
        <f t="shared" si="124"/>
        <v>9600</v>
      </c>
      <c r="AB248" s="96">
        <f t="shared" si="125"/>
        <v>0</v>
      </c>
      <c r="AC248" s="99">
        <v>800</v>
      </c>
      <c r="AD248" s="97">
        <v>800</v>
      </c>
      <c r="AE248" s="102">
        <f t="shared" si="126"/>
        <v>0</v>
      </c>
      <c r="AF248" s="99">
        <v>800</v>
      </c>
      <c r="AG248" s="97">
        <v>800</v>
      </c>
      <c r="AH248" s="102">
        <f t="shared" si="128"/>
        <v>0</v>
      </c>
      <c r="AI248" s="99">
        <v>800</v>
      </c>
      <c r="AJ248" s="97">
        <f>800+800</f>
        <v>1600</v>
      </c>
      <c r="AK248" s="102">
        <f t="shared" si="129"/>
        <v>-800</v>
      </c>
      <c r="AL248" s="99">
        <v>800</v>
      </c>
      <c r="AM248" s="97"/>
      <c r="AN248" s="102">
        <f t="shared" si="135"/>
        <v>0</v>
      </c>
      <c r="AO248" s="99">
        <v>800</v>
      </c>
      <c r="AP248" s="97">
        <v>800</v>
      </c>
      <c r="AQ248" s="102">
        <f t="shared" si="136"/>
        <v>0</v>
      </c>
      <c r="AR248" s="99">
        <v>800</v>
      </c>
      <c r="AS248" s="97">
        <v>800</v>
      </c>
      <c r="AT248" s="102">
        <f t="shared" si="137"/>
        <v>0</v>
      </c>
      <c r="AU248" s="99">
        <v>800</v>
      </c>
      <c r="AV248" s="97">
        <v>800</v>
      </c>
      <c r="AW248" s="102">
        <f t="shared" si="140"/>
        <v>0</v>
      </c>
      <c r="AX248" s="99">
        <v>800</v>
      </c>
      <c r="AY248" s="97">
        <v>800</v>
      </c>
      <c r="AZ248" s="102">
        <f t="shared" si="141"/>
        <v>0</v>
      </c>
    </row>
    <row r="249" spans="1:52" x14ac:dyDescent="0.25">
      <c r="A249" s="41">
        <f>VLOOKUP(B249,справочник!$B$2:$E$322,4,FALSE)</f>
        <v>161</v>
      </c>
      <c r="B249" t="str">
        <f t="shared" si="122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>INT(($H$325-G249)/30)</f>
        <v>44</v>
      </c>
      <c r="I249" s="1">
        <f t="shared" si="127"/>
        <v>44000</v>
      </c>
      <c r="J249" s="17">
        <v>38000</v>
      </c>
      <c r="K249" s="17"/>
      <c r="L249" s="18">
        <f t="shared" si="114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123"/>
        <v>0</v>
      </c>
      <c r="Z249" s="96">
        <v>12</v>
      </c>
      <c r="AA249" s="96">
        <f t="shared" si="124"/>
        <v>9600</v>
      </c>
      <c r="AB249" s="96">
        <f t="shared" si="125"/>
        <v>15600</v>
      </c>
      <c r="AC249" s="99">
        <v>800</v>
      </c>
      <c r="AD249" s="98"/>
      <c r="AE249" s="102">
        <f t="shared" si="126"/>
        <v>16400</v>
      </c>
      <c r="AF249" s="99">
        <v>800</v>
      </c>
      <c r="AG249" s="98"/>
      <c r="AH249" s="102">
        <f t="shared" si="128"/>
        <v>17200</v>
      </c>
      <c r="AI249" s="99">
        <v>800</v>
      </c>
      <c r="AJ249" s="98"/>
      <c r="AK249" s="102">
        <f t="shared" si="129"/>
        <v>18000</v>
      </c>
      <c r="AL249" s="99">
        <v>800</v>
      </c>
      <c r="AM249" s="98"/>
      <c r="AN249" s="102">
        <f t="shared" si="135"/>
        <v>18800</v>
      </c>
      <c r="AO249" s="99">
        <v>800</v>
      </c>
      <c r="AP249" s="114"/>
      <c r="AQ249" s="102">
        <f t="shared" si="136"/>
        <v>19600</v>
      </c>
      <c r="AR249" s="99">
        <v>800</v>
      </c>
      <c r="AS249" s="114"/>
      <c r="AT249" s="102">
        <f t="shared" si="137"/>
        <v>20400</v>
      </c>
      <c r="AU249" s="99">
        <v>800</v>
      </c>
      <c r="AV249" s="114"/>
      <c r="AW249" s="102">
        <f t="shared" si="140"/>
        <v>21200</v>
      </c>
      <c r="AX249" s="99">
        <v>800</v>
      </c>
      <c r="AY249" s="114"/>
      <c r="AZ249" s="102">
        <f t="shared" si="141"/>
        <v>22000</v>
      </c>
    </row>
    <row r="250" spans="1:52" x14ac:dyDescent="0.25">
      <c r="A250" s="41">
        <f>VLOOKUP(B250,справочник!$B$2:$E$322,4,FALSE)</f>
        <v>272</v>
      </c>
      <c r="B250" t="str">
        <f t="shared" si="122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>INT(($H$325-G250)/30)</f>
        <v>10</v>
      </c>
      <c r="I250" s="1">
        <f t="shared" si="127"/>
        <v>10000</v>
      </c>
      <c r="J250" s="17">
        <v>5000</v>
      </c>
      <c r="K250" s="17"/>
      <c r="L250" s="18">
        <f t="shared" ref="L250:L308" si="142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123"/>
        <v>12000</v>
      </c>
      <c r="Z250" s="96">
        <v>12</v>
      </c>
      <c r="AA250" s="96">
        <f t="shared" si="124"/>
        <v>9600</v>
      </c>
      <c r="AB250" s="96">
        <f t="shared" si="125"/>
        <v>2600</v>
      </c>
      <c r="AC250" s="99">
        <v>800</v>
      </c>
      <c r="AD250" s="98"/>
      <c r="AE250" s="102">
        <f t="shared" si="126"/>
        <v>3400</v>
      </c>
      <c r="AF250" s="99">
        <v>800</v>
      </c>
      <c r="AG250" s="98"/>
      <c r="AH250" s="102">
        <f t="shared" si="128"/>
        <v>4200</v>
      </c>
      <c r="AI250" s="99">
        <v>800</v>
      </c>
      <c r="AJ250" s="98">
        <v>1600</v>
      </c>
      <c r="AK250" s="102">
        <f t="shared" si="129"/>
        <v>3400</v>
      </c>
      <c r="AL250" s="99">
        <v>800</v>
      </c>
      <c r="AM250" s="98"/>
      <c r="AN250" s="102">
        <f t="shared" si="135"/>
        <v>4200</v>
      </c>
      <c r="AO250" s="99">
        <v>800</v>
      </c>
      <c r="AP250" s="114"/>
      <c r="AQ250" s="102">
        <f t="shared" si="136"/>
        <v>5000</v>
      </c>
      <c r="AR250" s="99">
        <v>800</v>
      </c>
      <c r="AS250" s="114"/>
      <c r="AT250" s="102">
        <f t="shared" si="137"/>
        <v>5800</v>
      </c>
      <c r="AU250" s="99">
        <v>800</v>
      </c>
      <c r="AV250" s="114"/>
      <c r="AW250" s="102">
        <f t="shared" si="140"/>
        <v>6600</v>
      </c>
      <c r="AX250" s="99">
        <v>800</v>
      </c>
      <c r="AY250" s="114"/>
      <c r="AZ250" s="102">
        <f t="shared" si="141"/>
        <v>7400</v>
      </c>
    </row>
    <row r="251" spans="1:52" x14ac:dyDescent="0.25">
      <c r="A251" s="41">
        <f>VLOOKUP(B251,справочник!$B$2:$E$322,4,FALSE)</f>
        <v>19</v>
      </c>
      <c r="B251" t="str">
        <f t="shared" si="122"/>
        <v>19Серкин Сергей Львовович</v>
      </c>
      <c r="C251" s="1">
        <v>19</v>
      </c>
      <c r="D251" s="2" t="s">
        <v>237</v>
      </c>
      <c r="E251" s="1" t="s">
        <v>548</v>
      </c>
      <c r="F251" s="16">
        <v>41421</v>
      </c>
      <c r="G251" s="16">
        <v>41456</v>
      </c>
      <c r="H251" s="17">
        <f>INT(($H$325-G251)/30)</f>
        <v>30</v>
      </c>
      <c r="I251" s="1">
        <f t="shared" si="127"/>
        <v>30000</v>
      </c>
      <c r="J251" s="17">
        <v>30000</v>
      </c>
      <c r="K251" s="17"/>
      <c r="L251" s="18">
        <f t="shared" si="142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123"/>
        <v>9600</v>
      </c>
      <c r="Z251" s="96">
        <v>12</v>
      </c>
      <c r="AA251" s="96">
        <f t="shared" si="124"/>
        <v>9600</v>
      </c>
      <c r="AB251" s="96">
        <f t="shared" si="125"/>
        <v>0</v>
      </c>
      <c r="AC251" s="99">
        <v>800</v>
      </c>
      <c r="AD251" s="98"/>
      <c r="AE251" s="102">
        <f t="shared" si="126"/>
        <v>800</v>
      </c>
      <c r="AF251" s="99">
        <v>800</v>
      </c>
      <c r="AG251" s="98"/>
      <c r="AH251" s="102">
        <f t="shared" si="128"/>
        <v>1600</v>
      </c>
      <c r="AI251" s="99">
        <v>800</v>
      </c>
      <c r="AJ251" s="98">
        <v>4000</v>
      </c>
      <c r="AK251" s="102">
        <f t="shared" si="129"/>
        <v>-1600</v>
      </c>
      <c r="AL251" s="99">
        <v>800</v>
      </c>
      <c r="AM251" s="98"/>
      <c r="AN251" s="102">
        <f t="shared" si="135"/>
        <v>-800</v>
      </c>
      <c r="AO251" s="99">
        <v>800</v>
      </c>
      <c r="AP251" s="114"/>
      <c r="AQ251" s="102">
        <f t="shared" si="136"/>
        <v>0</v>
      </c>
      <c r="AR251" s="99">
        <v>800</v>
      </c>
      <c r="AS251" s="114"/>
      <c r="AT251" s="102">
        <f t="shared" si="137"/>
        <v>800</v>
      </c>
      <c r="AU251" s="99">
        <v>800</v>
      </c>
      <c r="AV251" s="114"/>
      <c r="AW251" s="102">
        <f t="shared" si="140"/>
        <v>1600</v>
      </c>
      <c r="AX251" s="99">
        <v>800</v>
      </c>
      <c r="AY251" s="114"/>
      <c r="AZ251" s="102">
        <f t="shared" si="141"/>
        <v>2400</v>
      </c>
    </row>
    <row r="252" spans="1:52" ht="25.5" customHeight="1" x14ac:dyDescent="0.25">
      <c r="A252" s="41">
        <f>VLOOKUP(B252,справочник!$B$2:$E$322,4,FALSE)</f>
        <v>310</v>
      </c>
      <c r="B252" t="str">
        <f t="shared" si="122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>INT(($H$325-G252)/30)</f>
        <v>52</v>
      </c>
      <c r="I252" s="5">
        <f t="shared" si="127"/>
        <v>52000</v>
      </c>
      <c r="J252" s="20">
        <v>12000</v>
      </c>
      <c r="K252" s="20"/>
      <c r="L252" s="21">
        <f t="shared" si="142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123"/>
        <v>26325</v>
      </c>
      <c r="Z252" s="96">
        <v>12</v>
      </c>
      <c r="AA252" s="96">
        <f t="shared" si="124"/>
        <v>9600</v>
      </c>
      <c r="AB252" s="96">
        <f t="shared" si="125"/>
        <v>23275</v>
      </c>
      <c r="AC252" s="99">
        <v>800</v>
      </c>
      <c r="AD252" s="98"/>
      <c r="AE252" s="102">
        <f t="shared" si="126"/>
        <v>24075</v>
      </c>
      <c r="AF252" s="99">
        <v>800</v>
      </c>
      <c r="AG252" s="98"/>
      <c r="AH252" s="102">
        <f t="shared" si="128"/>
        <v>24875</v>
      </c>
      <c r="AI252" s="99">
        <v>800</v>
      </c>
      <c r="AJ252" s="98"/>
      <c r="AK252" s="102">
        <f t="shared" si="129"/>
        <v>25675</v>
      </c>
      <c r="AL252" s="99">
        <v>800</v>
      </c>
      <c r="AM252" s="98"/>
      <c r="AN252" s="102">
        <f t="shared" si="135"/>
        <v>26475</v>
      </c>
      <c r="AO252" s="99">
        <v>800</v>
      </c>
      <c r="AP252" s="114"/>
      <c r="AQ252" s="102">
        <f t="shared" si="136"/>
        <v>27275</v>
      </c>
      <c r="AR252" s="99">
        <v>800</v>
      </c>
      <c r="AS252" s="114"/>
      <c r="AT252" s="102">
        <f t="shared" si="137"/>
        <v>28075</v>
      </c>
      <c r="AU252" s="99">
        <v>800</v>
      </c>
      <c r="AV252" s="114"/>
      <c r="AW252" s="102">
        <f t="shared" si="140"/>
        <v>28875</v>
      </c>
      <c r="AX252" s="99">
        <v>800</v>
      </c>
      <c r="AY252" s="114"/>
      <c r="AZ252" s="102">
        <f t="shared" si="141"/>
        <v>29675</v>
      </c>
    </row>
    <row r="253" spans="1:52" x14ac:dyDescent="0.25">
      <c r="A253" s="41">
        <f>VLOOKUP(B253,справочник!$B$2:$E$322,4,FALSE)</f>
        <v>205</v>
      </c>
      <c r="B253" t="str">
        <f t="shared" si="122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>INT(($H$325-G253)/30)</f>
        <v>45</v>
      </c>
      <c r="I253" s="1">
        <f t="shared" si="127"/>
        <v>45000</v>
      </c>
      <c r="J253" s="17">
        <v>33000</v>
      </c>
      <c r="K253" s="17"/>
      <c r="L253" s="18">
        <f t="shared" si="142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123"/>
        <v>12000</v>
      </c>
      <c r="Z253" s="96">
        <v>12</v>
      </c>
      <c r="AA253" s="96">
        <f t="shared" si="124"/>
        <v>9600</v>
      </c>
      <c r="AB253" s="96">
        <f t="shared" si="125"/>
        <v>9600</v>
      </c>
      <c r="AC253" s="99">
        <v>800</v>
      </c>
      <c r="AD253" s="98"/>
      <c r="AE253" s="102">
        <f t="shared" si="126"/>
        <v>10400</v>
      </c>
      <c r="AF253" s="99">
        <v>800</v>
      </c>
      <c r="AG253" s="98"/>
      <c r="AH253" s="102">
        <f t="shared" si="128"/>
        <v>11200</v>
      </c>
      <c r="AI253" s="99">
        <v>800</v>
      </c>
      <c r="AJ253" s="98"/>
      <c r="AK253" s="102">
        <f t="shared" si="129"/>
        <v>12000</v>
      </c>
      <c r="AL253" s="99">
        <v>800</v>
      </c>
      <c r="AM253" s="98"/>
      <c r="AN253" s="102">
        <f t="shared" si="135"/>
        <v>12800</v>
      </c>
      <c r="AO253" s="99">
        <v>800</v>
      </c>
      <c r="AP253" s="114"/>
      <c r="AQ253" s="102">
        <f t="shared" si="136"/>
        <v>13600</v>
      </c>
      <c r="AR253" s="99">
        <v>800</v>
      </c>
      <c r="AS253" s="114"/>
      <c r="AT253" s="102">
        <f t="shared" si="137"/>
        <v>14400</v>
      </c>
      <c r="AU253" s="99">
        <v>800</v>
      </c>
      <c r="AV253" s="114"/>
      <c r="AW253" s="102">
        <f t="shared" si="140"/>
        <v>15200</v>
      </c>
      <c r="AX253" s="99">
        <v>800</v>
      </c>
      <c r="AY253" s="114"/>
      <c r="AZ253" s="102">
        <f t="shared" si="141"/>
        <v>16000</v>
      </c>
    </row>
    <row r="254" spans="1:52" ht="25.5" customHeight="1" x14ac:dyDescent="0.25">
      <c r="A254" s="41">
        <f>VLOOKUP(B254,справочник!$B$2:$E$322,4,FALSE)</f>
        <v>107</v>
      </c>
      <c r="B254" t="str">
        <f t="shared" si="122"/>
        <v>112Сиротин Дмитрий Борисович (Приставалова)</v>
      </c>
      <c r="C254" s="1">
        <v>112</v>
      </c>
      <c r="D254" s="2" t="s">
        <v>241</v>
      </c>
      <c r="E254" s="1" t="s">
        <v>551</v>
      </c>
      <c r="F254" s="16">
        <v>40932</v>
      </c>
      <c r="G254" s="16">
        <v>40909</v>
      </c>
      <c r="H254" s="17">
        <f>INT(($H$325-G254)/30)</f>
        <v>48</v>
      </c>
      <c r="I254" s="1">
        <f t="shared" si="127"/>
        <v>48000</v>
      </c>
      <c r="J254" s="17">
        <v>40000</v>
      </c>
      <c r="K254" s="17">
        <v>4000</v>
      </c>
      <c r="L254" s="18">
        <f t="shared" si="142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123"/>
        <v>12000</v>
      </c>
      <c r="Z254" s="96">
        <v>12</v>
      </c>
      <c r="AA254" s="96">
        <f t="shared" si="124"/>
        <v>9600</v>
      </c>
      <c r="AB254" s="96">
        <f t="shared" si="125"/>
        <v>1600</v>
      </c>
      <c r="AC254" s="99">
        <v>800</v>
      </c>
      <c r="AD254" s="98"/>
      <c r="AE254" s="102">
        <f t="shared" si="126"/>
        <v>2400</v>
      </c>
      <c r="AF254" s="99">
        <v>800</v>
      </c>
      <c r="AG254" s="98">
        <f>1600+1600</f>
        <v>3200</v>
      </c>
      <c r="AH254" s="102">
        <f t="shared" si="128"/>
        <v>0</v>
      </c>
      <c r="AI254" s="99">
        <v>800</v>
      </c>
      <c r="AJ254" s="98">
        <v>800</v>
      </c>
      <c r="AK254" s="102">
        <f t="shared" si="129"/>
        <v>0</v>
      </c>
      <c r="AL254" s="99">
        <v>800</v>
      </c>
      <c r="AM254" s="98"/>
      <c r="AN254" s="102">
        <f t="shared" si="135"/>
        <v>800</v>
      </c>
      <c r="AO254" s="99">
        <v>800</v>
      </c>
      <c r="AP254" s="114">
        <v>1600</v>
      </c>
      <c r="AQ254" s="102">
        <f t="shared" si="136"/>
        <v>0</v>
      </c>
      <c r="AR254" s="99">
        <v>800</v>
      </c>
      <c r="AS254" s="114"/>
      <c r="AT254" s="102">
        <f t="shared" si="137"/>
        <v>800</v>
      </c>
      <c r="AU254" s="99">
        <v>800</v>
      </c>
      <c r="AV254" s="114"/>
      <c r="AW254" s="102">
        <f t="shared" si="140"/>
        <v>1600</v>
      </c>
      <c r="AX254" s="99">
        <v>800</v>
      </c>
      <c r="AY254" s="114"/>
      <c r="AZ254" s="102">
        <f t="shared" si="141"/>
        <v>2400</v>
      </c>
    </row>
    <row r="255" spans="1:52" x14ac:dyDescent="0.25">
      <c r="A255" s="41">
        <f>VLOOKUP(B255,справочник!$B$2:$E$322,4,FALSE)</f>
        <v>48</v>
      </c>
      <c r="B255" t="str">
        <f t="shared" si="122"/>
        <v>48Сломов Константин Витальевич</v>
      </c>
      <c r="C255" s="1">
        <v>48</v>
      </c>
      <c r="D255" s="2" t="s">
        <v>242</v>
      </c>
      <c r="E255" s="1" t="s">
        <v>552</v>
      </c>
      <c r="F255" s="16">
        <v>40786</v>
      </c>
      <c r="G255" s="16">
        <v>40787</v>
      </c>
      <c r="H255" s="17">
        <f>INT(($H$325-G255)/30)</f>
        <v>52</v>
      </c>
      <c r="I255" s="1">
        <f t="shared" si="127"/>
        <v>52000</v>
      </c>
      <c r="J255" s="17">
        <f>1000+22000</f>
        <v>23000</v>
      </c>
      <c r="K255" s="17"/>
      <c r="L255" s="18">
        <f t="shared" si="142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123"/>
        <v>38600</v>
      </c>
      <c r="Z255" s="96">
        <v>12</v>
      </c>
      <c r="AA255" s="96">
        <f t="shared" si="124"/>
        <v>9600</v>
      </c>
      <c r="AB255" s="96">
        <f t="shared" si="125"/>
        <v>0</v>
      </c>
      <c r="AC255" s="99">
        <v>800</v>
      </c>
      <c r="AD255" s="98">
        <v>1600</v>
      </c>
      <c r="AE255" s="102">
        <f t="shared" si="126"/>
        <v>-800</v>
      </c>
      <c r="AF255" s="99">
        <v>800</v>
      </c>
      <c r="AG255" s="98"/>
      <c r="AH255" s="102">
        <f t="shared" si="128"/>
        <v>0</v>
      </c>
      <c r="AI255" s="99">
        <v>800</v>
      </c>
      <c r="AJ255" s="98">
        <v>1600</v>
      </c>
      <c r="AK255" s="102">
        <f t="shared" si="129"/>
        <v>-800</v>
      </c>
      <c r="AL255" s="99">
        <v>800</v>
      </c>
      <c r="AM255" s="98"/>
      <c r="AN255" s="102">
        <f t="shared" si="135"/>
        <v>0</v>
      </c>
      <c r="AO255" s="99">
        <v>800</v>
      </c>
      <c r="AP255" s="114">
        <v>1600</v>
      </c>
      <c r="AQ255" s="102">
        <f t="shared" si="136"/>
        <v>-800</v>
      </c>
      <c r="AR255" s="99">
        <v>800</v>
      </c>
      <c r="AS255" s="114"/>
      <c r="AT255" s="102">
        <f t="shared" si="137"/>
        <v>0</v>
      </c>
      <c r="AU255" s="99">
        <v>800</v>
      </c>
      <c r="AV255" s="114">
        <v>1600</v>
      </c>
      <c r="AW255" s="102">
        <f t="shared" si="140"/>
        <v>-800</v>
      </c>
      <c r="AX255" s="99">
        <v>800</v>
      </c>
      <c r="AY255" s="114"/>
      <c r="AZ255" s="102">
        <f t="shared" si="141"/>
        <v>0</v>
      </c>
    </row>
    <row r="256" spans="1:52" x14ac:dyDescent="0.25">
      <c r="A256" s="41">
        <f>VLOOKUP(B256,справочник!$B$2:$E$322,4,FALSE)</f>
        <v>237</v>
      </c>
      <c r="B256" t="str">
        <f t="shared" si="122"/>
        <v>248Смирнов Максим Анатольевич, Светлана</v>
      </c>
      <c r="C256" s="1">
        <v>248</v>
      </c>
      <c r="D256" s="2" t="s">
        <v>243</v>
      </c>
      <c r="E256" s="1" t="s">
        <v>553</v>
      </c>
      <c r="F256" s="16">
        <v>41036</v>
      </c>
      <c r="G256" s="16">
        <v>41030</v>
      </c>
      <c r="H256" s="17">
        <f>INT(($H$325-G256)/30)</f>
        <v>44</v>
      </c>
      <c r="I256" s="1">
        <f t="shared" si="127"/>
        <v>44000</v>
      </c>
      <c r="J256" s="17">
        <v>13000</v>
      </c>
      <c r="K256" s="17"/>
      <c r="L256" s="18">
        <f t="shared" si="142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123"/>
        <v>33000</v>
      </c>
      <c r="Z256" s="96">
        <v>12</v>
      </c>
      <c r="AA256" s="96">
        <f t="shared" si="124"/>
        <v>9600</v>
      </c>
      <c r="AB256" s="96">
        <f t="shared" si="125"/>
        <v>7600</v>
      </c>
      <c r="AC256" s="99">
        <v>800</v>
      </c>
      <c r="AD256" s="98"/>
      <c r="AE256" s="102">
        <f t="shared" si="126"/>
        <v>8400</v>
      </c>
      <c r="AF256" s="99">
        <v>800</v>
      </c>
      <c r="AG256" s="98"/>
      <c r="AH256" s="102">
        <f t="shared" si="128"/>
        <v>9200</v>
      </c>
      <c r="AI256" s="99">
        <v>800</v>
      </c>
      <c r="AJ256" s="98"/>
      <c r="AK256" s="102">
        <f t="shared" si="129"/>
        <v>10000</v>
      </c>
      <c r="AL256" s="99">
        <v>800</v>
      </c>
      <c r="AM256" s="98"/>
      <c r="AN256" s="102">
        <f t="shared" si="135"/>
        <v>10800</v>
      </c>
      <c r="AO256" s="99">
        <v>800</v>
      </c>
      <c r="AP256" s="114"/>
      <c r="AQ256" s="102">
        <f t="shared" si="136"/>
        <v>11600</v>
      </c>
      <c r="AR256" s="99">
        <v>800</v>
      </c>
      <c r="AS256" s="114"/>
      <c r="AT256" s="102">
        <f t="shared" si="137"/>
        <v>12400</v>
      </c>
      <c r="AU256" s="99">
        <v>800</v>
      </c>
      <c r="AV256" s="114"/>
      <c r="AW256" s="102">
        <f t="shared" si="140"/>
        <v>13200</v>
      </c>
      <c r="AX256" s="99">
        <v>800</v>
      </c>
      <c r="AY256" s="114"/>
      <c r="AZ256" s="102">
        <f t="shared" si="141"/>
        <v>14000</v>
      </c>
    </row>
    <row r="257" spans="1:52" x14ac:dyDescent="0.25">
      <c r="A257" s="41">
        <f>VLOOKUP(B257,справочник!$B$2:$E$322,4,FALSE)</f>
        <v>263</v>
      </c>
      <c r="B257" t="str">
        <f t="shared" si="122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>INT(($H$325-G257)/30)</f>
        <v>35</v>
      </c>
      <c r="I257" s="1">
        <f t="shared" si="127"/>
        <v>35000</v>
      </c>
      <c r="J257" s="17">
        <v>32000</v>
      </c>
      <c r="K257" s="17"/>
      <c r="L257" s="18">
        <f t="shared" si="142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123"/>
        <v>8200</v>
      </c>
      <c r="Z257" s="96">
        <v>12</v>
      </c>
      <c r="AA257" s="96">
        <f t="shared" si="124"/>
        <v>9600</v>
      </c>
      <c r="AB257" s="96">
        <f t="shared" si="125"/>
        <v>4400</v>
      </c>
      <c r="AC257" s="99">
        <v>800</v>
      </c>
      <c r="AD257" s="98"/>
      <c r="AE257" s="102">
        <f t="shared" si="126"/>
        <v>5200</v>
      </c>
      <c r="AF257" s="99">
        <v>800</v>
      </c>
      <c r="AG257" s="98">
        <f>1600+2400</f>
        <v>4000</v>
      </c>
      <c r="AH257" s="102">
        <f t="shared" si="128"/>
        <v>2000</v>
      </c>
      <c r="AI257" s="99">
        <v>800</v>
      </c>
      <c r="AJ257" s="98"/>
      <c r="AK257" s="102">
        <f t="shared" si="129"/>
        <v>2800</v>
      </c>
      <c r="AL257" s="99">
        <v>800</v>
      </c>
      <c r="AM257" s="98"/>
      <c r="AN257" s="102">
        <f t="shared" si="135"/>
        <v>3600</v>
      </c>
      <c r="AO257" s="99">
        <v>800</v>
      </c>
      <c r="AP257" s="114">
        <v>1600</v>
      </c>
      <c r="AQ257" s="102">
        <f t="shared" si="136"/>
        <v>2800</v>
      </c>
      <c r="AR257" s="99">
        <v>800</v>
      </c>
      <c r="AS257" s="114">
        <v>800</v>
      </c>
      <c r="AT257" s="102">
        <f t="shared" si="137"/>
        <v>2800</v>
      </c>
      <c r="AU257" s="99">
        <v>800</v>
      </c>
      <c r="AV257" s="114"/>
      <c r="AW257" s="102">
        <f t="shared" si="140"/>
        <v>3600</v>
      </c>
      <c r="AX257" s="99">
        <v>800</v>
      </c>
      <c r="AY257" s="114">
        <v>1600</v>
      </c>
      <c r="AZ257" s="102">
        <f t="shared" si="141"/>
        <v>2800</v>
      </c>
    </row>
    <row r="258" spans="1:52" x14ac:dyDescent="0.25">
      <c r="A258" s="41">
        <f>VLOOKUP(B258,справочник!$B$2:$E$322,4,FALSE)</f>
        <v>100</v>
      </c>
      <c r="B258" t="str">
        <f t="shared" si="122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>INT(($H$325-G258)/30)</f>
        <v>43</v>
      </c>
      <c r="I258" s="1">
        <f t="shared" si="127"/>
        <v>43000</v>
      </c>
      <c r="J258" s="17">
        <v>28000</v>
      </c>
      <c r="K258" s="17"/>
      <c r="L258" s="18">
        <f t="shared" si="142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123"/>
        <v>9850.2999999999993</v>
      </c>
      <c r="Z258" s="96">
        <v>12</v>
      </c>
      <c r="AA258" s="96">
        <f t="shared" si="124"/>
        <v>9600</v>
      </c>
      <c r="AB258" s="96">
        <f t="shared" si="125"/>
        <v>14749.7</v>
      </c>
      <c r="AC258" s="99">
        <v>800</v>
      </c>
      <c r="AD258" s="98"/>
      <c r="AE258" s="102">
        <f t="shared" si="126"/>
        <v>15549.7</v>
      </c>
      <c r="AF258" s="99">
        <v>800</v>
      </c>
      <c r="AG258" s="98"/>
      <c r="AH258" s="102">
        <f t="shared" si="128"/>
        <v>16349.7</v>
      </c>
      <c r="AI258" s="99">
        <v>800</v>
      </c>
      <c r="AJ258" s="98"/>
      <c r="AK258" s="102">
        <f t="shared" si="129"/>
        <v>17149.7</v>
      </c>
      <c r="AL258" s="99">
        <v>800</v>
      </c>
      <c r="AM258" s="98"/>
      <c r="AN258" s="102">
        <f t="shared" si="135"/>
        <v>17949.7</v>
      </c>
      <c r="AO258" s="99">
        <v>800</v>
      </c>
      <c r="AP258" s="114"/>
      <c r="AQ258" s="102">
        <f t="shared" si="136"/>
        <v>18749.7</v>
      </c>
      <c r="AR258" s="99">
        <v>800</v>
      </c>
      <c r="AS258" s="114"/>
      <c r="AT258" s="102">
        <f t="shared" si="137"/>
        <v>19549.7</v>
      </c>
      <c r="AU258" s="99">
        <v>800</v>
      </c>
      <c r="AV258" s="114"/>
      <c r="AW258" s="102">
        <f t="shared" si="140"/>
        <v>20349.7</v>
      </c>
      <c r="AX258" s="99">
        <v>800</v>
      </c>
      <c r="AY258" s="114"/>
      <c r="AZ258" s="102">
        <f t="shared" si="141"/>
        <v>21149.7</v>
      </c>
    </row>
    <row r="259" spans="1:52" x14ac:dyDescent="0.25">
      <c r="A259" s="41">
        <f>VLOOKUP(B259,справочник!$B$2:$E$322,4,FALSE)</f>
        <v>131</v>
      </c>
      <c r="B259" t="str">
        <f t="shared" si="122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>INT(($H$325-G259)/30)</f>
        <v>41</v>
      </c>
      <c r="I259" s="1">
        <f t="shared" si="127"/>
        <v>41000</v>
      </c>
      <c r="J259" s="17">
        <v>23000</v>
      </c>
      <c r="K259" s="17">
        <v>6000</v>
      </c>
      <c r="L259" s="18">
        <f t="shared" si="142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123"/>
        <v>21600</v>
      </c>
      <c r="Z259" s="96">
        <v>12</v>
      </c>
      <c r="AA259" s="96">
        <f t="shared" si="124"/>
        <v>9600</v>
      </c>
      <c r="AB259" s="96">
        <f t="shared" si="125"/>
        <v>0</v>
      </c>
      <c r="AC259" s="99">
        <v>800</v>
      </c>
      <c r="AD259" s="98"/>
      <c r="AE259" s="102">
        <f t="shared" si="126"/>
        <v>800</v>
      </c>
      <c r="AF259" s="99">
        <v>800</v>
      </c>
      <c r="AG259" s="98"/>
      <c r="AH259" s="102">
        <f t="shared" si="128"/>
        <v>1600</v>
      </c>
      <c r="AI259" s="99">
        <v>800</v>
      </c>
      <c r="AJ259" s="98"/>
      <c r="AK259" s="102">
        <f t="shared" si="129"/>
        <v>2400</v>
      </c>
      <c r="AL259" s="99">
        <v>800</v>
      </c>
      <c r="AM259" s="98"/>
      <c r="AN259" s="102">
        <f t="shared" si="135"/>
        <v>3200</v>
      </c>
      <c r="AO259" s="99">
        <v>800</v>
      </c>
      <c r="AP259" s="114"/>
      <c r="AQ259" s="102">
        <f t="shared" si="136"/>
        <v>4000</v>
      </c>
      <c r="AR259" s="99">
        <v>800</v>
      </c>
      <c r="AS259" s="114"/>
      <c r="AT259" s="102">
        <f t="shared" si="137"/>
        <v>4800</v>
      </c>
      <c r="AU259" s="99">
        <v>800</v>
      </c>
      <c r="AV259" s="114"/>
      <c r="AW259" s="102">
        <f t="shared" si="140"/>
        <v>5600</v>
      </c>
      <c r="AX259" s="99">
        <f>800+800</f>
        <v>1600</v>
      </c>
      <c r="AY259" s="114">
        <v>7200</v>
      </c>
      <c r="AZ259" s="102">
        <f t="shared" si="141"/>
        <v>0</v>
      </c>
    </row>
    <row r="260" spans="1:52" s="80" customFormat="1" x14ac:dyDescent="0.25">
      <c r="A260" s="103">
        <f>VLOOKUP(B260,справочник!$B$2:$E$322,4,FALSE)</f>
        <v>183</v>
      </c>
      <c r="B260" s="80" t="str">
        <f t="shared" ref="B260:B323" si="143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>INT(($H$325-G260)/30)</f>
        <v>28</v>
      </c>
      <c r="I260" s="5">
        <f t="shared" si="127"/>
        <v>28000</v>
      </c>
      <c r="J260" s="20">
        <v>1000</v>
      </c>
      <c r="K260" s="20"/>
      <c r="L260" s="21">
        <f t="shared" si="142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144">SUM(M260:X260)</f>
        <v>63643</v>
      </c>
      <c r="Z260" s="104">
        <v>12</v>
      </c>
      <c r="AA260" s="104">
        <f t="shared" ref="AA260:AA323" si="145">Z260*800</f>
        <v>9600</v>
      </c>
      <c r="AB260" s="104">
        <f t="shared" ref="AB260:AB323" si="146">L260+AA260-Y260</f>
        <v>-27043</v>
      </c>
      <c r="AC260" s="104">
        <v>800</v>
      </c>
      <c r="AD260" s="105"/>
      <c r="AE260" s="128">
        <f>SUM(AB260:AB261)+SUM(AC260:AC261)-SUM(AD260:AD261)</f>
        <v>-1243</v>
      </c>
      <c r="AF260" s="104">
        <v>800</v>
      </c>
      <c r="AG260" s="105"/>
      <c r="AH260" s="128">
        <f>SUM(AE260:AE261)+SUM(AF260:AF261)-SUM(AG260:AG261)</f>
        <v>-443</v>
      </c>
      <c r="AI260" s="104">
        <v>800</v>
      </c>
      <c r="AJ260" s="105"/>
      <c r="AK260" s="128">
        <f>SUM(AH260:AH261)+SUM(AI260:AI261)-SUM(AJ260:AJ261)</f>
        <v>-2000</v>
      </c>
      <c r="AL260" s="104">
        <v>800</v>
      </c>
      <c r="AM260" s="105"/>
      <c r="AN260" s="128">
        <f>SUM(AK260:AK261)+SUM(AL260:AL261)-SUM(AM260:AM261)</f>
        <v>-1200</v>
      </c>
      <c r="AO260" s="104">
        <v>800</v>
      </c>
      <c r="AP260" s="105"/>
      <c r="AQ260" s="128">
        <f>SUM(AN260:AN261)+SUM(AO260:AO261)-SUM(AP260:AP261)</f>
        <v>-400</v>
      </c>
      <c r="AR260" s="104">
        <v>800</v>
      </c>
      <c r="AS260" s="105"/>
      <c r="AT260" s="128">
        <f>SUM(AQ260:AQ261)+SUM(AR260:AR261)-SUM(AS260:AS261)</f>
        <v>400</v>
      </c>
      <c r="AU260" s="104">
        <v>800</v>
      </c>
      <c r="AV260" s="105"/>
      <c r="AW260" s="143">
        <f>SUM(AT260:AT261)+SUM(AU260:AU261)-SUM(AV260:AV261)</f>
        <v>1200</v>
      </c>
      <c r="AX260" s="104">
        <v>800</v>
      </c>
      <c r="AY260" s="105"/>
      <c r="AZ260" s="143">
        <f>SUM(AW260:AW261)+SUM(AX260:AX261)-SUM(AY260:AY261)</f>
        <v>2000</v>
      </c>
    </row>
    <row r="261" spans="1:52" s="80" customFormat="1" x14ac:dyDescent="0.25">
      <c r="A261" s="103">
        <f>VLOOKUP(B261,справочник!$B$2:$E$322,4,FALSE)</f>
        <v>183</v>
      </c>
      <c r="B261" s="80" t="str">
        <f t="shared" si="143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127"/>
        <v>26000</v>
      </c>
      <c r="J261" s="20">
        <v>1000</v>
      </c>
      <c r="K261" s="20"/>
      <c r="L261" s="21">
        <f t="shared" si="142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144"/>
        <v>0</v>
      </c>
      <c r="Z261" s="104">
        <v>0</v>
      </c>
      <c r="AA261" s="104">
        <f t="shared" si="145"/>
        <v>0</v>
      </c>
      <c r="AB261" s="104">
        <f t="shared" si="146"/>
        <v>25000</v>
      </c>
      <c r="AC261" s="104">
        <v>0</v>
      </c>
      <c r="AD261" s="105"/>
      <c r="AE261" s="129"/>
      <c r="AF261" s="104">
        <v>0</v>
      </c>
      <c r="AG261" s="105"/>
      <c r="AH261" s="129"/>
      <c r="AI261" s="104">
        <v>0</v>
      </c>
      <c r="AJ261" s="105">
        <v>2357</v>
      </c>
      <c r="AK261" s="129"/>
      <c r="AL261" s="104">
        <v>0</v>
      </c>
      <c r="AM261" s="105"/>
      <c r="AN261" s="129"/>
      <c r="AO261" s="104">
        <v>0</v>
      </c>
      <c r="AP261" s="105"/>
      <c r="AQ261" s="129"/>
      <c r="AR261" s="104">
        <v>0</v>
      </c>
      <c r="AS261" s="105"/>
      <c r="AT261" s="129"/>
      <c r="AU261" s="104">
        <v>0</v>
      </c>
      <c r="AV261" s="105"/>
      <c r="AW261" s="144"/>
      <c r="AX261" s="104">
        <v>0</v>
      </c>
      <c r="AY261" s="105"/>
      <c r="AZ261" s="144"/>
    </row>
    <row r="262" spans="1:52" ht="25.5" customHeight="1" x14ac:dyDescent="0.25">
      <c r="A262" s="41">
        <f>VLOOKUP(B262,справочник!$B$2:$E$322,4,FALSE)</f>
        <v>21</v>
      </c>
      <c r="B262" t="str">
        <f t="shared" si="143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127"/>
        <v>42000</v>
      </c>
      <c r="J262" s="17">
        <v>40000</v>
      </c>
      <c r="K262" s="17"/>
      <c r="L262" s="18">
        <f t="shared" si="142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144"/>
        <v>10000</v>
      </c>
      <c r="Z262" s="96">
        <v>12</v>
      </c>
      <c r="AA262" s="96">
        <f t="shared" si="145"/>
        <v>9600</v>
      </c>
      <c r="AB262" s="96">
        <f t="shared" si="146"/>
        <v>1600</v>
      </c>
      <c r="AC262" s="99">
        <v>800</v>
      </c>
      <c r="AD262" s="98">
        <v>4000</v>
      </c>
      <c r="AE262" s="102">
        <f t="shared" ref="AE262:AE323" si="147">AB262+AC262-AD262</f>
        <v>-1600</v>
      </c>
      <c r="AF262" s="99">
        <v>800</v>
      </c>
      <c r="AG262" s="98"/>
      <c r="AH262" s="102">
        <f t="shared" ref="AH262:AH273" si="148">AE262+AF262-AG262</f>
        <v>-800</v>
      </c>
      <c r="AI262" s="99">
        <v>800</v>
      </c>
      <c r="AJ262" s="98"/>
      <c r="AK262" s="102">
        <f t="shared" ref="AK262:AK273" si="149">AH262+AI262-AJ262</f>
        <v>0</v>
      </c>
      <c r="AL262" s="99">
        <v>800</v>
      </c>
      <c r="AM262" s="98"/>
      <c r="AN262" s="102">
        <f t="shared" ref="AN262:AN273" si="150">AK262+AL262-AM262</f>
        <v>800</v>
      </c>
      <c r="AO262" s="99">
        <v>800</v>
      </c>
      <c r="AP262" s="114"/>
      <c r="AQ262" s="102">
        <f t="shared" ref="AQ262:AQ273" si="151">AN262+AO262-AP262</f>
        <v>1600</v>
      </c>
      <c r="AR262" s="99">
        <v>800</v>
      </c>
      <c r="AS262" s="114">
        <v>5000</v>
      </c>
      <c r="AT262" s="102">
        <f t="shared" ref="AT262:AT273" si="152">AQ262+AR262-AS262</f>
        <v>-2600</v>
      </c>
      <c r="AU262" s="99">
        <v>800</v>
      </c>
      <c r="AV262" s="114"/>
      <c r="AW262" s="102">
        <f t="shared" ref="AW262:AW273" si="153">AT262+AU262-AV262</f>
        <v>-1800</v>
      </c>
      <c r="AX262" s="99">
        <v>800</v>
      </c>
      <c r="AY262" s="114"/>
      <c r="AZ262" s="102">
        <f t="shared" ref="AZ262:AZ273" si="154">AW262+AX262-AY262</f>
        <v>-1000</v>
      </c>
    </row>
    <row r="263" spans="1:52" x14ac:dyDescent="0.25">
      <c r="A263" s="41">
        <f>VLOOKUP(B263,справочник!$B$2:$E$322,4,FALSE)</f>
        <v>298</v>
      </c>
      <c r="B263" t="str">
        <f t="shared" si="143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127"/>
        <v>12000</v>
      </c>
      <c r="J263" s="17">
        <v>12000</v>
      </c>
      <c r="K263" s="17"/>
      <c r="L263" s="18">
        <f t="shared" si="142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144"/>
        <v>9800</v>
      </c>
      <c r="Z263" s="96">
        <v>12</v>
      </c>
      <c r="AA263" s="96">
        <f t="shared" si="145"/>
        <v>9600</v>
      </c>
      <c r="AB263" s="96">
        <f t="shared" si="146"/>
        <v>-200</v>
      </c>
      <c r="AC263" s="99">
        <v>800</v>
      </c>
      <c r="AD263" s="98"/>
      <c r="AE263" s="102">
        <f t="shared" si="147"/>
        <v>600</v>
      </c>
      <c r="AF263" s="99">
        <v>800</v>
      </c>
      <c r="AG263" s="98"/>
      <c r="AH263" s="102">
        <f t="shared" si="148"/>
        <v>1400</v>
      </c>
      <c r="AI263" s="99">
        <v>800</v>
      </c>
      <c r="AJ263" s="98"/>
      <c r="AK263" s="102">
        <f t="shared" si="149"/>
        <v>2200</v>
      </c>
      <c r="AL263" s="99">
        <v>800</v>
      </c>
      <c r="AM263" s="98"/>
      <c r="AN263" s="102">
        <f t="shared" si="150"/>
        <v>3000</v>
      </c>
      <c r="AO263" s="99">
        <v>800</v>
      </c>
      <c r="AP263" s="114"/>
      <c r="AQ263" s="102">
        <f t="shared" si="151"/>
        <v>3800</v>
      </c>
      <c r="AR263" s="99">
        <v>800</v>
      </c>
      <c r="AS263" s="114">
        <v>3000</v>
      </c>
      <c r="AT263" s="102">
        <f t="shared" si="152"/>
        <v>1600</v>
      </c>
      <c r="AU263" s="99">
        <v>800</v>
      </c>
      <c r="AV263" s="114"/>
      <c r="AW263" s="102">
        <f t="shared" si="153"/>
        <v>2400</v>
      </c>
      <c r="AX263" s="99">
        <v>800</v>
      </c>
      <c r="AY263" s="114">
        <v>5000</v>
      </c>
      <c r="AZ263" s="102">
        <f t="shared" si="154"/>
        <v>-1800</v>
      </c>
    </row>
    <row r="264" spans="1:52" x14ac:dyDescent="0.25">
      <c r="A264" s="41">
        <f>VLOOKUP(B264,справочник!$B$2:$E$322,4,FALSE)</f>
        <v>91</v>
      </c>
      <c r="B264" t="str">
        <f t="shared" si="143"/>
        <v>96Степанова Марина Николаевна (Артем)</v>
      </c>
      <c r="C264" s="1">
        <v>96</v>
      </c>
      <c r="D264" s="2" t="s">
        <v>250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127"/>
        <v>43000</v>
      </c>
      <c r="J264" s="17">
        <v>12000</v>
      </c>
      <c r="K264" s="17"/>
      <c r="L264" s="18">
        <f t="shared" si="142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144"/>
        <v>15000</v>
      </c>
      <c r="Z264" s="96">
        <v>12</v>
      </c>
      <c r="AA264" s="96">
        <f t="shared" si="145"/>
        <v>9600</v>
      </c>
      <c r="AB264" s="96">
        <f t="shared" si="146"/>
        <v>25600</v>
      </c>
      <c r="AC264" s="99">
        <v>800</v>
      </c>
      <c r="AD264" s="98"/>
      <c r="AE264" s="102">
        <f t="shared" si="147"/>
        <v>26400</v>
      </c>
      <c r="AF264" s="99">
        <v>800</v>
      </c>
      <c r="AG264" s="98"/>
      <c r="AH264" s="102">
        <f t="shared" si="148"/>
        <v>27200</v>
      </c>
      <c r="AI264" s="99">
        <v>800</v>
      </c>
      <c r="AJ264" s="98"/>
      <c r="AK264" s="102">
        <f t="shared" si="149"/>
        <v>28000</v>
      </c>
      <c r="AL264" s="99">
        <v>800</v>
      </c>
      <c r="AM264" s="98"/>
      <c r="AN264" s="102">
        <f t="shared" si="150"/>
        <v>28800</v>
      </c>
      <c r="AO264" s="99">
        <v>800</v>
      </c>
      <c r="AP264" s="114"/>
      <c r="AQ264" s="102">
        <f t="shared" si="151"/>
        <v>29600</v>
      </c>
      <c r="AR264" s="99">
        <v>800</v>
      </c>
      <c r="AS264" s="114"/>
      <c r="AT264" s="102">
        <f t="shared" si="152"/>
        <v>30400</v>
      </c>
      <c r="AU264" s="99">
        <v>800</v>
      </c>
      <c r="AV264" s="114"/>
      <c r="AW264" s="102">
        <f t="shared" si="153"/>
        <v>31200</v>
      </c>
      <c r="AX264" s="99">
        <v>800</v>
      </c>
      <c r="AY264" s="114">
        <v>10000</v>
      </c>
      <c r="AZ264" s="102">
        <f t="shared" si="154"/>
        <v>22000</v>
      </c>
    </row>
    <row r="265" spans="1:52" s="80" customFormat="1" x14ac:dyDescent="0.25">
      <c r="A265" s="103">
        <f>VLOOKUP(B265,справочник!$B$2:$E$322,4,FALSE)</f>
        <v>54</v>
      </c>
      <c r="B265" s="80" t="str">
        <f t="shared" si="143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127"/>
        <v>38000</v>
      </c>
      <c r="J265" s="20">
        <v>38000</v>
      </c>
      <c r="K265" s="20"/>
      <c r="L265" s="21">
        <f t="shared" si="142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144"/>
        <v>0</v>
      </c>
      <c r="Z265" s="104">
        <v>0</v>
      </c>
      <c r="AA265" s="104">
        <f t="shared" si="145"/>
        <v>0</v>
      </c>
      <c r="AB265" s="104">
        <f t="shared" si="146"/>
        <v>0</v>
      </c>
      <c r="AC265" s="104">
        <v>0</v>
      </c>
      <c r="AD265" s="105"/>
      <c r="AE265" s="106">
        <f t="shared" si="147"/>
        <v>0</v>
      </c>
      <c r="AF265" s="104">
        <v>0</v>
      </c>
      <c r="AG265" s="105"/>
      <c r="AH265" s="106">
        <f t="shared" si="148"/>
        <v>0</v>
      </c>
      <c r="AI265" s="104">
        <v>0</v>
      </c>
      <c r="AJ265" s="105"/>
      <c r="AK265" s="106">
        <f t="shared" si="149"/>
        <v>0</v>
      </c>
      <c r="AL265" s="104">
        <v>0</v>
      </c>
      <c r="AM265" s="105"/>
      <c r="AN265" s="106">
        <f t="shared" si="150"/>
        <v>0</v>
      </c>
      <c r="AO265" s="104">
        <v>0</v>
      </c>
      <c r="AP265" s="105"/>
      <c r="AQ265" s="106">
        <f t="shared" si="151"/>
        <v>0</v>
      </c>
      <c r="AR265" s="104">
        <v>0</v>
      </c>
      <c r="AS265" s="105"/>
      <c r="AT265" s="106">
        <f t="shared" si="152"/>
        <v>0</v>
      </c>
      <c r="AU265" s="104">
        <v>0</v>
      </c>
      <c r="AV265" s="105"/>
      <c r="AW265" s="120">
        <f t="shared" si="153"/>
        <v>0</v>
      </c>
      <c r="AX265" s="104">
        <v>0</v>
      </c>
      <c r="AY265" s="105"/>
      <c r="AZ265" s="120">
        <f t="shared" si="154"/>
        <v>0</v>
      </c>
    </row>
    <row r="266" spans="1:52" s="80" customFormat="1" x14ac:dyDescent="0.25">
      <c r="A266" s="103">
        <f>VLOOKUP(B266,справочник!$B$2:$E$322,4,FALSE)</f>
        <v>317</v>
      </c>
      <c r="B266" s="80" t="str">
        <f t="shared" si="143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142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144"/>
        <v>6400</v>
      </c>
      <c r="Z266" s="104">
        <v>12</v>
      </c>
      <c r="AA266" s="104">
        <f t="shared" si="145"/>
        <v>9600</v>
      </c>
      <c r="AB266" s="104">
        <f t="shared" si="146"/>
        <v>3200</v>
      </c>
      <c r="AC266" s="104">
        <v>800</v>
      </c>
      <c r="AD266" s="105"/>
      <c r="AE266" s="106">
        <f t="shared" si="147"/>
        <v>4000</v>
      </c>
      <c r="AF266" s="104">
        <v>800</v>
      </c>
      <c r="AG266" s="105">
        <v>4800</v>
      </c>
      <c r="AH266" s="106">
        <f t="shared" si="148"/>
        <v>0</v>
      </c>
      <c r="AI266" s="104">
        <v>800</v>
      </c>
      <c r="AJ266" s="105">
        <v>800</v>
      </c>
      <c r="AK266" s="106">
        <f t="shared" si="149"/>
        <v>0</v>
      </c>
      <c r="AL266" s="104">
        <v>800</v>
      </c>
      <c r="AM266" s="105"/>
      <c r="AN266" s="106">
        <f t="shared" si="150"/>
        <v>800</v>
      </c>
      <c r="AO266" s="104">
        <v>800</v>
      </c>
      <c r="AP266" s="105"/>
      <c r="AQ266" s="106">
        <f t="shared" si="151"/>
        <v>1600</v>
      </c>
      <c r="AR266" s="104">
        <v>800</v>
      </c>
      <c r="AS266" s="105">
        <v>2400</v>
      </c>
      <c r="AT266" s="106">
        <f t="shared" si="152"/>
        <v>0</v>
      </c>
      <c r="AU266" s="104">
        <v>800</v>
      </c>
      <c r="AV266" s="105"/>
      <c r="AW266" s="120">
        <f t="shared" si="153"/>
        <v>800</v>
      </c>
      <c r="AX266" s="104">
        <v>800</v>
      </c>
      <c r="AY266" s="105"/>
      <c r="AZ266" s="120">
        <f t="shared" si="154"/>
        <v>1600</v>
      </c>
    </row>
    <row r="267" spans="1:52" x14ac:dyDescent="0.25">
      <c r="A267" s="41">
        <f>VLOOKUP(B267,справочник!$B$2:$E$322,4,FALSE)</f>
        <v>268</v>
      </c>
      <c r="B267" t="str">
        <f t="shared" si="143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41214</v>
      </c>
      <c r="H267" s="17">
        <f>INT(($H$325-G267)/30)</f>
        <v>38</v>
      </c>
      <c r="I267" s="1">
        <f t="shared" ref="I267:I276" si="155">H267*1000</f>
        <v>38000</v>
      </c>
      <c r="J267" s="17">
        <v>28000</v>
      </c>
      <c r="K267" s="17"/>
      <c r="L267" s="18">
        <f t="shared" si="142"/>
        <v>10000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144"/>
        <v>12000</v>
      </c>
      <c r="Z267" s="96">
        <v>12</v>
      </c>
      <c r="AA267" s="96">
        <f t="shared" si="145"/>
        <v>9600</v>
      </c>
      <c r="AB267" s="96">
        <f t="shared" si="146"/>
        <v>7600</v>
      </c>
      <c r="AC267" s="99">
        <v>800</v>
      </c>
      <c r="AD267" s="98"/>
      <c r="AE267" s="102">
        <f t="shared" si="147"/>
        <v>8400</v>
      </c>
      <c r="AF267" s="99">
        <v>800</v>
      </c>
      <c r="AG267" s="98">
        <v>3000</v>
      </c>
      <c r="AH267" s="102">
        <f t="shared" si="148"/>
        <v>6200</v>
      </c>
      <c r="AI267" s="99">
        <v>800</v>
      </c>
      <c r="AJ267" s="98"/>
      <c r="AK267" s="102">
        <f t="shared" si="149"/>
        <v>7000</v>
      </c>
      <c r="AL267" s="99">
        <v>800</v>
      </c>
      <c r="AM267" s="98"/>
      <c r="AN267" s="102">
        <f t="shared" si="150"/>
        <v>7800</v>
      </c>
      <c r="AO267" s="99">
        <v>800</v>
      </c>
      <c r="AP267" s="114">
        <v>3000</v>
      </c>
      <c r="AQ267" s="102">
        <f t="shared" si="151"/>
        <v>5600</v>
      </c>
      <c r="AR267" s="99">
        <v>800</v>
      </c>
      <c r="AS267" s="114"/>
      <c r="AT267" s="102">
        <f t="shared" si="152"/>
        <v>6400</v>
      </c>
      <c r="AU267" s="99">
        <v>800</v>
      </c>
      <c r="AV267" s="114">
        <v>3000</v>
      </c>
      <c r="AW267" s="102">
        <f t="shared" si="153"/>
        <v>4200</v>
      </c>
      <c r="AX267" s="99">
        <v>800</v>
      </c>
      <c r="AY267" s="114"/>
      <c r="AZ267" s="102">
        <f t="shared" si="154"/>
        <v>5000</v>
      </c>
    </row>
    <row r="268" spans="1:52" x14ac:dyDescent="0.25">
      <c r="A268" s="41">
        <f>VLOOKUP(B268,справочник!$B$2:$E$322,4,FALSE)</f>
        <v>172</v>
      </c>
      <c r="B268" t="str">
        <f t="shared" si="143"/>
        <v>180Ступнев Евгений  Романович</v>
      </c>
      <c r="C268" s="1">
        <v>180</v>
      </c>
      <c r="D268" s="2" t="s">
        <v>255</v>
      </c>
      <c r="E268" s="1" t="s">
        <v>565</v>
      </c>
      <c r="F268" s="16">
        <v>40809</v>
      </c>
      <c r="G268" s="16">
        <v>40787</v>
      </c>
      <c r="H268" s="17">
        <f>INT(($H$325-G268)/30)</f>
        <v>52</v>
      </c>
      <c r="I268" s="1">
        <f t="shared" si="155"/>
        <v>52000</v>
      </c>
      <c r="J268" s="17">
        <f>13000+1000</f>
        <v>14000</v>
      </c>
      <c r="K268" s="17"/>
      <c r="L268" s="18">
        <f t="shared" si="142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144"/>
        <v>10200</v>
      </c>
      <c r="Z268" s="96">
        <v>12</v>
      </c>
      <c r="AA268" s="96">
        <f t="shared" si="145"/>
        <v>9600</v>
      </c>
      <c r="AB268" s="96">
        <f t="shared" si="146"/>
        <v>37400</v>
      </c>
      <c r="AC268" s="99">
        <v>800</v>
      </c>
      <c r="AD268" s="98"/>
      <c r="AE268" s="102">
        <f t="shared" si="147"/>
        <v>38200</v>
      </c>
      <c r="AF268" s="99">
        <v>800</v>
      </c>
      <c r="AG268" s="98"/>
      <c r="AH268" s="102">
        <f t="shared" si="148"/>
        <v>39000</v>
      </c>
      <c r="AI268" s="99">
        <v>800</v>
      </c>
      <c r="AJ268" s="98"/>
      <c r="AK268" s="102">
        <f t="shared" si="149"/>
        <v>39800</v>
      </c>
      <c r="AL268" s="99">
        <v>800</v>
      </c>
      <c r="AM268" s="98"/>
      <c r="AN268" s="102">
        <f t="shared" si="150"/>
        <v>40600</v>
      </c>
      <c r="AO268" s="99">
        <v>800</v>
      </c>
      <c r="AP268" s="114"/>
      <c r="AQ268" s="102">
        <f t="shared" si="151"/>
        <v>41400</v>
      </c>
      <c r="AR268" s="99">
        <v>800</v>
      </c>
      <c r="AS268" s="114"/>
      <c r="AT268" s="102">
        <f t="shared" si="152"/>
        <v>42200</v>
      </c>
      <c r="AU268" s="99">
        <v>800</v>
      </c>
      <c r="AV268" s="114"/>
      <c r="AW268" s="102">
        <f t="shared" si="153"/>
        <v>43000</v>
      </c>
      <c r="AX268" s="99">
        <v>800</v>
      </c>
      <c r="AY268" s="114"/>
      <c r="AZ268" s="102">
        <f t="shared" si="154"/>
        <v>43800</v>
      </c>
    </row>
    <row r="269" spans="1:52" x14ac:dyDescent="0.25">
      <c r="A269" s="41">
        <f>VLOOKUP(B269,справочник!$B$2:$E$322,4,FALSE)</f>
        <v>116</v>
      </c>
      <c r="B269" t="str">
        <f t="shared" si="143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>INT(($H$325-G269)/30)</f>
        <v>28</v>
      </c>
      <c r="I269" s="1">
        <f t="shared" si="155"/>
        <v>28000</v>
      </c>
      <c r="J269" s="17">
        <v>20000</v>
      </c>
      <c r="K269" s="17"/>
      <c r="L269" s="18">
        <f t="shared" si="142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144"/>
        <v>10000</v>
      </c>
      <c r="Z269" s="96">
        <v>12</v>
      </c>
      <c r="AA269" s="96">
        <f t="shared" si="145"/>
        <v>9600</v>
      </c>
      <c r="AB269" s="96">
        <f t="shared" si="146"/>
        <v>7600</v>
      </c>
      <c r="AC269" s="99">
        <v>800</v>
      </c>
      <c r="AD269" s="98"/>
      <c r="AE269" s="102">
        <f t="shared" si="147"/>
        <v>8400</v>
      </c>
      <c r="AF269" s="99">
        <v>800</v>
      </c>
      <c r="AG269" s="98"/>
      <c r="AH269" s="102">
        <f t="shared" si="148"/>
        <v>9200</v>
      </c>
      <c r="AI269" s="99">
        <v>800</v>
      </c>
      <c r="AJ269" s="98"/>
      <c r="AK269" s="102">
        <f t="shared" si="149"/>
        <v>10000</v>
      </c>
      <c r="AL269" s="99">
        <v>800</v>
      </c>
      <c r="AM269" s="98"/>
      <c r="AN269" s="102">
        <f t="shared" si="150"/>
        <v>10800</v>
      </c>
      <c r="AO269" s="99">
        <v>800</v>
      </c>
      <c r="AP269" s="114"/>
      <c r="AQ269" s="102">
        <f t="shared" si="151"/>
        <v>11600</v>
      </c>
      <c r="AR269" s="99">
        <v>800</v>
      </c>
      <c r="AS269" s="114"/>
      <c r="AT269" s="102">
        <f t="shared" si="152"/>
        <v>12400</v>
      </c>
      <c r="AU269" s="99">
        <v>800</v>
      </c>
      <c r="AV269" s="114"/>
      <c r="AW269" s="102">
        <f t="shared" si="153"/>
        <v>13200</v>
      </c>
      <c r="AX269" s="99">
        <v>800</v>
      </c>
      <c r="AY269" s="114"/>
      <c r="AZ269" s="102">
        <f t="shared" si="154"/>
        <v>14000</v>
      </c>
    </row>
    <row r="270" spans="1:52" x14ac:dyDescent="0.25">
      <c r="A270" s="41">
        <f>VLOOKUP(B270,справочник!$B$2:$E$322,4,FALSE)</f>
        <v>57</v>
      </c>
      <c r="B270" t="str">
        <f t="shared" si="143"/>
        <v>59Суркова Татьяна Александровна</v>
      </c>
      <c r="C270" s="1">
        <v>59</v>
      </c>
      <c r="D270" s="2" t="s">
        <v>257</v>
      </c>
      <c r="E270" s="1" t="s">
        <v>567</v>
      </c>
      <c r="F270" s="16">
        <v>41044</v>
      </c>
      <c r="G270" s="16">
        <v>41030</v>
      </c>
      <c r="H270" s="17">
        <f>INT(($H$325-G270)/30)</f>
        <v>44</v>
      </c>
      <c r="I270" s="1">
        <f t="shared" si="155"/>
        <v>44000</v>
      </c>
      <c r="J270" s="17">
        <v>34000</v>
      </c>
      <c r="K270" s="17"/>
      <c r="L270" s="18">
        <f t="shared" si="142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144"/>
        <v>10000</v>
      </c>
      <c r="Z270" s="96">
        <v>0</v>
      </c>
      <c r="AA270" s="96">
        <f t="shared" si="145"/>
        <v>0</v>
      </c>
      <c r="AB270" s="96">
        <f t="shared" si="146"/>
        <v>0</v>
      </c>
      <c r="AC270" s="99">
        <v>0</v>
      </c>
      <c r="AD270" s="98"/>
      <c r="AE270" s="102">
        <f t="shared" si="147"/>
        <v>0</v>
      </c>
      <c r="AF270" s="99">
        <v>0</v>
      </c>
      <c r="AG270" s="98"/>
      <c r="AH270" s="102">
        <f t="shared" si="148"/>
        <v>0</v>
      </c>
      <c r="AI270" s="99">
        <v>0</v>
      </c>
      <c r="AJ270" s="98"/>
      <c r="AK270" s="102">
        <f t="shared" si="149"/>
        <v>0</v>
      </c>
      <c r="AL270" s="99">
        <v>0</v>
      </c>
      <c r="AM270" s="98"/>
      <c r="AN270" s="102">
        <f t="shared" si="150"/>
        <v>0</v>
      </c>
      <c r="AO270" s="99">
        <v>0</v>
      </c>
      <c r="AP270" s="114"/>
      <c r="AQ270" s="102">
        <f t="shared" si="151"/>
        <v>0</v>
      </c>
      <c r="AR270" s="99">
        <v>0</v>
      </c>
      <c r="AS270" s="114"/>
      <c r="AT270" s="102">
        <f t="shared" si="152"/>
        <v>0</v>
      </c>
      <c r="AU270" s="99">
        <v>0</v>
      </c>
      <c r="AV270" s="114"/>
      <c r="AW270" s="102">
        <f t="shared" si="153"/>
        <v>0</v>
      </c>
      <c r="AX270" s="99">
        <v>0</v>
      </c>
      <c r="AY270" s="114"/>
      <c r="AZ270" s="102">
        <f t="shared" si="154"/>
        <v>0</v>
      </c>
    </row>
    <row r="271" spans="1:52" x14ac:dyDescent="0.25">
      <c r="A271" s="41">
        <f>VLOOKUP(B271,справочник!$B$2:$E$322,4,FALSE)</f>
        <v>46</v>
      </c>
      <c r="B271" t="str">
        <f t="shared" si="143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>INT(($H$325-G271)/30)</f>
        <v>32</v>
      </c>
      <c r="I271" s="1">
        <f t="shared" si="155"/>
        <v>32000</v>
      </c>
      <c r="J271" s="17">
        <v>17000</v>
      </c>
      <c r="K271" s="17"/>
      <c r="L271" s="18">
        <f t="shared" si="142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144"/>
        <v>0</v>
      </c>
      <c r="Z271" s="96">
        <v>12</v>
      </c>
      <c r="AA271" s="96">
        <f t="shared" si="145"/>
        <v>9600</v>
      </c>
      <c r="AB271" s="96">
        <f t="shared" si="146"/>
        <v>24600</v>
      </c>
      <c r="AC271" s="99">
        <v>800</v>
      </c>
      <c r="AD271" s="98"/>
      <c r="AE271" s="102">
        <f t="shared" si="147"/>
        <v>25400</v>
      </c>
      <c r="AF271" s="99">
        <v>800</v>
      </c>
      <c r="AG271" s="98"/>
      <c r="AH271" s="102">
        <f t="shared" si="148"/>
        <v>26200</v>
      </c>
      <c r="AI271" s="99">
        <v>800</v>
      </c>
      <c r="AJ271" s="98"/>
      <c r="AK271" s="102">
        <f t="shared" si="149"/>
        <v>27000</v>
      </c>
      <c r="AL271" s="99">
        <v>800</v>
      </c>
      <c r="AM271" s="98"/>
      <c r="AN271" s="102">
        <f t="shared" si="150"/>
        <v>27800</v>
      </c>
      <c r="AO271" s="99">
        <v>800</v>
      </c>
      <c r="AP271" s="114"/>
      <c r="AQ271" s="102">
        <f t="shared" si="151"/>
        <v>28600</v>
      </c>
      <c r="AR271" s="99">
        <v>800</v>
      </c>
      <c r="AS271" s="114"/>
      <c r="AT271" s="102">
        <f t="shared" si="152"/>
        <v>29400</v>
      </c>
      <c r="AU271" s="99">
        <v>800</v>
      </c>
      <c r="AV271" s="114"/>
      <c r="AW271" s="102">
        <f t="shared" si="153"/>
        <v>30200</v>
      </c>
      <c r="AX271" s="99">
        <v>800</v>
      </c>
      <c r="AY271" s="114"/>
      <c r="AZ271" s="102">
        <f t="shared" si="154"/>
        <v>31000</v>
      </c>
    </row>
    <row r="272" spans="1:52" x14ac:dyDescent="0.25">
      <c r="A272" s="41">
        <f>VLOOKUP(B272,справочник!$B$2:$E$322,4,FALSE)</f>
        <v>73</v>
      </c>
      <c r="B272" t="str">
        <f t="shared" si="143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>INT(($H$325-G272)/30)</f>
        <v>32</v>
      </c>
      <c r="I272" s="1">
        <f t="shared" si="155"/>
        <v>32000</v>
      </c>
      <c r="J272" s="17">
        <v>21000</v>
      </c>
      <c r="K272" s="17"/>
      <c r="L272" s="18">
        <f t="shared" si="142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144"/>
        <v>0</v>
      </c>
      <c r="Z272" s="96">
        <v>12</v>
      </c>
      <c r="AA272" s="96">
        <f t="shared" si="145"/>
        <v>9600</v>
      </c>
      <c r="AB272" s="96">
        <f t="shared" si="146"/>
        <v>20600</v>
      </c>
      <c r="AC272" s="99">
        <v>800</v>
      </c>
      <c r="AD272" s="98"/>
      <c r="AE272" s="102">
        <f t="shared" si="147"/>
        <v>21400</v>
      </c>
      <c r="AF272" s="99">
        <v>800</v>
      </c>
      <c r="AG272" s="98"/>
      <c r="AH272" s="102">
        <f t="shared" si="148"/>
        <v>22200</v>
      </c>
      <c r="AI272" s="99">
        <v>800</v>
      </c>
      <c r="AJ272" s="98"/>
      <c r="AK272" s="102">
        <f t="shared" si="149"/>
        <v>23000</v>
      </c>
      <c r="AL272" s="99">
        <v>800</v>
      </c>
      <c r="AM272" s="98"/>
      <c r="AN272" s="102">
        <f t="shared" si="150"/>
        <v>23800</v>
      </c>
      <c r="AO272" s="99">
        <v>800</v>
      </c>
      <c r="AP272" s="114"/>
      <c r="AQ272" s="102">
        <f t="shared" si="151"/>
        <v>24600</v>
      </c>
      <c r="AR272" s="99">
        <v>800</v>
      </c>
      <c r="AS272" s="114"/>
      <c r="AT272" s="102">
        <f t="shared" si="152"/>
        <v>25400</v>
      </c>
      <c r="AU272" s="99">
        <v>800</v>
      </c>
      <c r="AV272" s="114"/>
      <c r="AW272" s="102">
        <f t="shared" si="153"/>
        <v>26200</v>
      </c>
      <c r="AX272" s="99">
        <v>800</v>
      </c>
      <c r="AY272" s="114"/>
      <c r="AZ272" s="102">
        <f t="shared" si="154"/>
        <v>27000</v>
      </c>
    </row>
    <row r="273" spans="1:52" x14ac:dyDescent="0.25">
      <c r="A273" s="41">
        <f>VLOOKUP(B273,справочник!$B$2:$E$322,4,FALSE)</f>
        <v>162</v>
      </c>
      <c r="B273" t="str">
        <f t="shared" si="143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>INT(($H$325-G273)/30)</f>
        <v>18</v>
      </c>
      <c r="I273" s="1">
        <f t="shared" si="155"/>
        <v>18000</v>
      </c>
      <c r="J273" s="17">
        <v>12000</v>
      </c>
      <c r="K273" s="17"/>
      <c r="L273" s="18">
        <f t="shared" si="142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144"/>
        <v>12000</v>
      </c>
      <c r="Z273" s="96">
        <v>12</v>
      </c>
      <c r="AA273" s="96">
        <f t="shared" si="145"/>
        <v>9600</v>
      </c>
      <c r="AB273" s="96">
        <f t="shared" si="146"/>
        <v>3600</v>
      </c>
      <c r="AC273" s="99">
        <v>800</v>
      </c>
      <c r="AD273" s="98"/>
      <c r="AE273" s="102">
        <f t="shared" si="147"/>
        <v>4400</v>
      </c>
      <c r="AF273" s="99">
        <v>800</v>
      </c>
      <c r="AG273" s="98"/>
      <c r="AH273" s="102">
        <f t="shared" si="148"/>
        <v>5200</v>
      </c>
      <c r="AI273" s="99">
        <v>800</v>
      </c>
      <c r="AJ273" s="98"/>
      <c r="AK273" s="102">
        <f t="shared" si="149"/>
        <v>6000</v>
      </c>
      <c r="AL273" s="99">
        <v>800</v>
      </c>
      <c r="AM273" s="98"/>
      <c r="AN273" s="102">
        <f t="shared" si="150"/>
        <v>6800</v>
      </c>
      <c r="AO273" s="99">
        <v>800</v>
      </c>
      <c r="AP273" s="114"/>
      <c r="AQ273" s="102">
        <f t="shared" si="151"/>
        <v>7600</v>
      </c>
      <c r="AR273" s="99">
        <v>800</v>
      </c>
      <c r="AS273" s="114">
        <f>2500+8000</f>
        <v>10500</v>
      </c>
      <c r="AT273" s="102">
        <f t="shared" si="152"/>
        <v>-2100</v>
      </c>
      <c r="AU273" s="99">
        <v>800</v>
      </c>
      <c r="AV273" s="114"/>
      <c r="AW273" s="102">
        <f t="shared" si="153"/>
        <v>-1300</v>
      </c>
      <c r="AX273" s="99">
        <v>800</v>
      </c>
      <c r="AY273" s="114"/>
      <c r="AZ273" s="102">
        <f t="shared" si="154"/>
        <v>-500</v>
      </c>
    </row>
    <row r="274" spans="1:52" s="80" customFormat="1" x14ac:dyDescent="0.25">
      <c r="A274" s="103">
        <f>VLOOKUP(B274,справочник!$B$2:$E$322,4,FALSE)</f>
        <v>252</v>
      </c>
      <c r="B274" s="80" t="str">
        <f t="shared" si="143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41967</v>
      </c>
      <c r="G274" s="19">
        <v>41974</v>
      </c>
      <c r="H274" s="20">
        <f>INT(($H$325-G274)/30)</f>
        <v>13</v>
      </c>
      <c r="I274" s="5">
        <f t="shared" si="155"/>
        <v>13000</v>
      </c>
      <c r="J274" s="20">
        <v>8000</v>
      </c>
      <c r="K274" s="20"/>
      <c r="L274" s="21">
        <f t="shared" si="142"/>
        <v>5000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144"/>
        <v>9600</v>
      </c>
      <c r="Z274" s="104">
        <v>12</v>
      </c>
      <c r="AA274" s="104">
        <f t="shared" si="145"/>
        <v>9600</v>
      </c>
      <c r="AB274" s="104">
        <f t="shared" si="146"/>
        <v>5000</v>
      </c>
      <c r="AC274" s="104">
        <v>800</v>
      </c>
      <c r="AD274" s="105"/>
      <c r="AE274" s="126">
        <f>SUM(AB274:AB275)+SUM(AC274:AC275)-SUM(AD274:AD275)</f>
        <v>8800</v>
      </c>
      <c r="AF274" s="104">
        <v>800</v>
      </c>
      <c r="AG274" s="105">
        <v>800</v>
      </c>
      <c r="AH274" s="126">
        <f>SUM(AE274:AE275)+SUM(AF274:AF275)-SUM(AG274:AG275)</f>
        <v>8800</v>
      </c>
      <c r="AI274" s="104">
        <v>800</v>
      </c>
      <c r="AJ274" s="105">
        <v>800</v>
      </c>
      <c r="AK274" s="126">
        <f>SUM(AH274:AH275)+SUM(AI274:AI275)-SUM(AJ274:AJ275)</f>
        <v>8800</v>
      </c>
      <c r="AL274" s="104">
        <v>800</v>
      </c>
      <c r="AM274" s="105"/>
      <c r="AN274" s="126">
        <f>SUM(AK274:AK275)+SUM(AL274:AL275)-SUM(AM274:AM275)</f>
        <v>9600</v>
      </c>
      <c r="AO274" s="104">
        <v>800</v>
      </c>
      <c r="AP274" s="105"/>
      <c r="AQ274" s="126">
        <f>SUM(AN274:AN275)+SUM(AO274:AO275)-SUM(AP274:AP275)</f>
        <v>10400</v>
      </c>
      <c r="AR274" s="104">
        <v>800</v>
      </c>
      <c r="AS274" s="105"/>
      <c r="AT274" s="126">
        <f>SUM(AQ274:AQ275)+SUM(AR274:AR275)-SUM(AS274:AS275)</f>
        <v>11200</v>
      </c>
      <c r="AU274" s="104">
        <v>800</v>
      </c>
      <c r="AV274" s="105"/>
      <c r="AW274" s="143">
        <f>SUM(AT274:AT275)+SUM(AU274:AU275)-SUM(AV274:AV275)</f>
        <v>12000</v>
      </c>
      <c r="AX274" s="104">
        <v>800</v>
      </c>
      <c r="AY274" s="105">
        <v>800</v>
      </c>
      <c r="AZ274" s="143">
        <f>SUM(AW274:AW275)+SUM(AX274:AX275)-SUM(AY274:AY275)</f>
        <v>12000</v>
      </c>
    </row>
    <row r="275" spans="1:52" s="80" customFormat="1" x14ac:dyDescent="0.25">
      <c r="A275" s="103">
        <f>VLOOKUP(B275,справочник!$B$2:$E$322,4,FALSE)</f>
        <v>252</v>
      </c>
      <c r="B275" s="80" t="str">
        <f t="shared" si="143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41967</v>
      </c>
      <c r="G275" s="19">
        <v>41974</v>
      </c>
      <c r="H275" s="20">
        <v>11</v>
      </c>
      <c r="I275" s="5">
        <f t="shared" si="155"/>
        <v>11000</v>
      </c>
      <c r="J275" s="20">
        <v>8000</v>
      </c>
      <c r="K275" s="20"/>
      <c r="L275" s="21">
        <f t="shared" si="142"/>
        <v>3000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144"/>
        <v>0</v>
      </c>
      <c r="Z275" s="104">
        <v>0</v>
      </c>
      <c r="AA275" s="104">
        <f t="shared" si="145"/>
        <v>0</v>
      </c>
      <c r="AB275" s="104">
        <f t="shared" si="146"/>
        <v>3000</v>
      </c>
      <c r="AC275" s="104">
        <v>0</v>
      </c>
      <c r="AD275" s="105"/>
      <c r="AE275" s="127"/>
      <c r="AF275" s="104">
        <v>0</v>
      </c>
      <c r="AG275" s="105"/>
      <c r="AH275" s="127"/>
      <c r="AI275" s="104">
        <v>0</v>
      </c>
      <c r="AJ275" s="105"/>
      <c r="AK275" s="127"/>
      <c r="AL275" s="104">
        <v>0</v>
      </c>
      <c r="AM275" s="105"/>
      <c r="AN275" s="127"/>
      <c r="AO275" s="104">
        <v>0</v>
      </c>
      <c r="AP275" s="105"/>
      <c r="AQ275" s="127"/>
      <c r="AR275" s="104">
        <v>0</v>
      </c>
      <c r="AS275" s="105"/>
      <c r="AT275" s="127"/>
      <c r="AU275" s="104">
        <v>0</v>
      </c>
      <c r="AV275" s="105"/>
      <c r="AW275" s="144"/>
      <c r="AX275" s="104">
        <v>0</v>
      </c>
      <c r="AY275" s="105"/>
      <c r="AZ275" s="144"/>
    </row>
    <row r="276" spans="1:52" ht="25.5" customHeight="1" x14ac:dyDescent="0.25">
      <c r="A276" s="41">
        <f>VLOOKUP(B276,справочник!$B$2:$E$322,4,FALSE)</f>
        <v>45</v>
      </c>
      <c r="B276" t="str">
        <f t="shared" si="143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>INT(($H$325-G276)/30)</f>
        <v>44</v>
      </c>
      <c r="I276" s="1">
        <f t="shared" si="155"/>
        <v>44000</v>
      </c>
      <c r="J276" s="17">
        <f>27000+8000</f>
        <v>35000</v>
      </c>
      <c r="K276" s="17">
        <v>9000</v>
      </c>
      <c r="L276" s="18">
        <f t="shared" si="142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144"/>
        <v>12200</v>
      </c>
      <c r="Z276" s="96">
        <v>12</v>
      </c>
      <c r="AA276" s="96">
        <f t="shared" si="145"/>
        <v>9600</v>
      </c>
      <c r="AB276" s="96">
        <f t="shared" si="146"/>
        <v>-2600</v>
      </c>
      <c r="AC276" s="99">
        <v>800</v>
      </c>
      <c r="AD276" s="98"/>
      <c r="AE276" s="102">
        <f t="shared" si="147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4"/>
      <c r="AQ276" s="102">
        <f>AN276+AO276-AP276</f>
        <v>-2600</v>
      </c>
      <c r="AR276" s="99">
        <v>800</v>
      </c>
      <c r="AS276" s="114">
        <v>5000</v>
      </c>
      <c r="AT276" s="102">
        <f>AQ276+AR276-AS276</f>
        <v>-6800</v>
      </c>
      <c r="AU276" s="99">
        <v>800</v>
      </c>
      <c r="AV276" s="114"/>
      <c r="AW276" s="102">
        <f>AT276+AU276-AV276</f>
        <v>-6000</v>
      </c>
      <c r="AX276" s="99">
        <v>800</v>
      </c>
      <c r="AY276" s="114"/>
      <c r="AZ276" s="102">
        <f>AW276+AX276-AY276</f>
        <v>-5200</v>
      </c>
    </row>
    <row r="277" spans="1:52" x14ac:dyDescent="0.25">
      <c r="A277" s="41">
        <f>VLOOKUP(B277,справочник!$B$2:$E$322,4,FALSE)</f>
        <v>319</v>
      </c>
      <c r="B277" t="str">
        <f t="shared" si="143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>INT(($H$325-G277)/30)</f>
        <v>52</v>
      </c>
      <c r="I277" s="1">
        <v>76000</v>
      </c>
      <c r="J277" s="17">
        <f>8000+68000</f>
        <v>76000</v>
      </c>
      <c r="K277" s="17"/>
      <c r="L277" s="18">
        <f t="shared" si="142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144"/>
        <v>22000</v>
      </c>
      <c r="Z277" s="96">
        <v>12</v>
      </c>
      <c r="AA277" s="96">
        <f t="shared" si="145"/>
        <v>9600</v>
      </c>
      <c r="AB277" s="96">
        <f t="shared" si="146"/>
        <v>-12400</v>
      </c>
      <c r="AC277" s="99">
        <v>800</v>
      </c>
      <c r="AD277" s="98"/>
      <c r="AE277" s="102">
        <f t="shared" si="147"/>
        <v>-11600</v>
      </c>
      <c r="AF277" s="99">
        <v>800</v>
      </c>
      <c r="AG277" s="98">
        <v>4000</v>
      </c>
      <c r="AH277" s="102">
        <f t="shared" ref="AH277:AH285" si="156">AE277+AF277-AG277</f>
        <v>-14800</v>
      </c>
      <c r="AI277" s="99">
        <v>800</v>
      </c>
      <c r="AJ277" s="98"/>
      <c r="AK277" s="102">
        <f t="shared" ref="AK277:AK285" si="157">AH277+AI277-AJ277</f>
        <v>-14000</v>
      </c>
      <c r="AL277" s="99">
        <v>800</v>
      </c>
      <c r="AM277" s="98"/>
      <c r="AN277" s="102">
        <f t="shared" ref="AN277:AN285" si="158">AK277+AL277-AM277</f>
        <v>-13200</v>
      </c>
      <c r="AO277" s="99">
        <v>800</v>
      </c>
      <c r="AP277" s="114"/>
      <c r="AQ277" s="102">
        <f t="shared" ref="AQ277:AQ285" si="159">AN277+AO277-AP277</f>
        <v>-12400</v>
      </c>
      <c r="AR277" s="99">
        <v>800</v>
      </c>
      <c r="AS277" s="114"/>
      <c r="AT277" s="102">
        <f t="shared" ref="AT277:AT285" si="160">AQ277+AR277-AS277</f>
        <v>-11600</v>
      </c>
      <c r="AU277" s="99">
        <v>800</v>
      </c>
      <c r="AV277" s="114"/>
      <c r="AW277" s="102">
        <f t="shared" ref="AW277:AW285" si="161">AT277+AU277-AV277</f>
        <v>-10800</v>
      </c>
      <c r="AX277" s="99">
        <v>800</v>
      </c>
      <c r="AY277" s="114"/>
      <c r="AZ277" s="102">
        <f t="shared" ref="AZ277:AZ285" si="162">AW277+AX277-AY277</f>
        <v>-10000</v>
      </c>
    </row>
    <row r="278" spans="1:52" x14ac:dyDescent="0.25">
      <c r="A278" s="41">
        <f>VLOOKUP(B278,справочник!$B$2:$E$322,4,FALSE)</f>
        <v>93</v>
      </c>
      <c r="B278" t="str">
        <f t="shared" si="143"/>
        <v>98Тимофеева Татьяна Александровна (Денис)</v>
      </c>
      <c r="C278" s="1">
        <v>98</v>
      </c>
      <c r="D278" s="2" t="s">
        <v>265</v>
      </c>
      <c r="E278" s="1" t="s">
        <v>575</v>
      </c>
      <c r="F278" s="16">
        <v>40774</v>
      </c>
      <c r="G278" s="16">
        <v>40787</v>
      </c>
      <c r="H278" s="17">
        <f>INT(($H$325-G278)/30)</f>
        <v>52</v>
      </c>
      <c r="I278" s="1">
        <f t="shared" ref="I278:I308" si="163">H278*1000</f>
        <v>52000</v>
      </c>
      <c r="J278" s="17">
        <f>4000+30000</f>
        <v>34000</v>
      </c>
      <c r="K278" s="17"/>
      <c r="L278" s="18">
        <f t="shared" si="142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144"/>
        <v>0</v>
      </c>
      <c r="Z278" s="96">
        <v>12</v>
      </c>
      <c r="AA278" s="96">
        <f t="shared" si="145"/>
        <v>9600</v>
      </c>
      <c r="AB278" s="96">
        <f t="shared" si="146"/>
        <v>27600</v>
      </c>
      <c r="AC278" s="99">
        <v>800</v>
      </c>
      <c r="AD278" s="98"/>
      <c r="AE278" s="102">
        <f t="shared" si="147"/>
        <v>28400</v>
      </c>
      <c r="AF278" s="99">
        <v>800</v>
      </c>
      <c r="AG278" s="98"/>
      <c r="AH278" s="102">
        <f t="shared" si="156"/>
        <v>29200</v>
      </c>
      <c r="AI278" s="99">
        <v>800</v>
      </c>
      <c r="AJ278" s="98"/>
      <c r="AK278" s="102">
        <f t="shared" si="157"/>
        <v>30000</v>
      </c>
      <c r="AL278" s="99">
        <v>800</v>
      </c>
      <c r="AM278" s="98"/>
      <c r="AN278" s="102">
        <f t="shared" si="158"/>
        <v>30800</v>
      </c>
      <c r="AO278" s="99">
        <v>800</v>
      </c>
      <c r="AP278" s="114"/>
      <c r="AQ278" s="102">
        <f t="shared" si="159"/>
        <v>31600</v>
      </c>
      <c r="AR278" s="99">
        <v>800</v>
      </c>
      <c r="AS278" s="114">
        <v>3000</v>
      </c>
      <c r="AT278" s="102">
        <f t="shared" si="160"/>
        <v>29400</v>
      </c>
      <c r="AU278" s="99">
        <v>800</v>
      </c>
      <c r="AV278" s="114"/>
      <c r="AW278" s="102">
        <f t="shared" si="161"/>
        <v>30200</v>
      </c>
      <c r="AX278" s="99">
        <v>800</v>
      </c>
      <c r="AY278" s="114"/>
      <c r="AZ278" s="102">
        <f t="shared" si="162"/>
        <v>31000</v>
      </c>
    </row>
    <row r="279" spans="1:52" x14ac:dyDescent="0.25">
      <c r="A279" s="41">
        <f>VLOOKUP(B279,справочник!$B$2:$E$322,4,FALSE)</f>
        <v>255</v>
      </c>
      <c r="B279" t="str">
        <f t="shared" si="143"/>
        <v>268Толкова Елена Анатольевна (Олег)</v>
      </c>
      <c r="C279" s="1">
        <v>268</v>
      </c>
      <c r="D279" s="2" t="s">
        <v>266</v>
      </c>
      <c r="E279" s="1" t="s">
        <v>576</v>
      </c>
      <c r="F279" s="16">
        <v>40959</v>
      </c>
      <c r="G279" s="16">
        <v>40969</v>
      </c>
      <c r="H279" s="17">
        <f>INT(($H$325-G279)/30)</f>
        <v>46</v>
      </c>
      <c r="I279" s="1">
        <f t="shared" si="163"/>
        <v>46000</v>
      </c>
      <c r="J279" s="17">
        <f>37000+9000</f>
        <v>46000</v>
      </c>
      <c r="K279" s="17"/>
      <c r="L279" s="18">
        <f t="shared" si="142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144"/>
        <v>9600</v>
      </c>
      <c r="Z279" s="96">
        <v>12</v>
      </c>
      <c r="AA279" s="96">
        <f t="shared" si="145"/>
        <v>9600</v>
      </c>
      <c r="AB279" s="96">
        <f t="shared" si="146"/>
        <v>0</v>
      </c>
      <c r="AC279" s="99">
        <v>800</v>
      </c>
      <c r="AD279" s="98"/>
      <c r="AE279" s="102">
        <f t="shared" si="147"/>
        <v>800</v>
      </c>
      <c r="AF279" s="99">
        <v>800</v>
      </c>
      <c r="AG279" s="98"/>
      <c r="AH279" s="102">
        <f t="shared" si="156"/>
        <v>1600</v>
      </c>
      <c r="AI279" s="99">
        <v>800</v>
      </c>
      <c r="AJ279" s="98">
        <v>4800</v>
      </c>
      <c r="AK279" s="102">
        <f t="shared" si="157"/>
        <v>-2400</v>
      </c>
      <c r="AL279" s="99">
        <v>800</v>
      </c>
      <c r="AM279" s="98"/>
      <c r="AN279" s="102">
        <f t="shared" si="158"/>
        <v>-1600</v>
      </c>
      <c r="AO279" s="99">
        <v>800</v>
      </c>
      <c r="AP279" s="114"/>
      <c r="AQ279" s="102">
        <f t="shared" si="159"/>
        <v>-800</v>
      </c>
      <c r="AR279" s="99">
        <v>800</v>
      </c>
      <c r="AS279" s="114"/>
      <c r="AT279" s="102">
        <f t="shared" si="160"/>
        <v>0</v>
      </c>
      <c r="AU279" s="99">
        <v>800</v>
      </c>
      <c r="AV279" s="114">
        <v>4800</v>
      </c>
      <c r="AW279" s="102">
        <f t="shared" si="161"/>
        <v>-4000</v>
      </c>
      <c r="AX279" s="99">
        <v>800</v>
      </c>
      <c r="AY279" s="114"/>
      <c r="AZ279" s="102">
        <f t="shared" si="162"/>
        <v>-3200</v>
      </c>
    </row>
    <row r="280" spans="1:52" x14ac:dyDescent="0.25">
      <c r="A280" s="41">
        <f>VLOOKUP(B280,справочник!$B$2:$E$322,4,FALSE)</f>
        <v>167</v>
      </c>
      <c r="B280" t="str">
        <f t="shared" si="143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>INT(($H$325-G280)/30)</f>
        <v>24</v>
      </c>
      <c r="I280" s="1">
        <f t="shared" si="163"/>
        <v>24000</v>
      </c>
      <c r="J280" s="17">
        <v>12000</v>
      </c>
      <c r="K280" s="17"/>
      <c r="L280" s="18">
        <f t="shared" si="142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144"/>
        <v>0</v>
      </c>
      <c r="Z280" s="96">
        <v>12</v>
      </c>
      <c r="AA280" s="96">
        <f t="shared" si="145"/>
        <v>9600</v>
      </c>
      <c r="AB280" s="96">
        <f t="shared" si="146"/>
        <v>21600</v>
      </c>
      <c r="AC280" s="99">
        <v>800</v>
      </c>
      <c r="AD280" s="98"/>
      <c r="AE280" s="102">
        <f t="shared" si="147"/>
        <v>22400</v>
      </c>
      <c r="AF280" s="99">
        <v>800</v>
      </c>
      <c r="AG280" s="98"/>
      <c r="AH280" s="102">
        <f t="shared" si="156"/>
        <v>23200</v>
      </c>
      <c r="AI280" s="99">
        <v>800</v>
      </c>
      <c r="AJ280" s="98"/>
      <c r="AK280" s="102">
        <f t="shared" si="157"/>
        <v>24000</v>
      </c>
      <c r="AL280" s="99">
        <v>800</v>
      </c>
      <c r="AM280" s="98"/>
      <c r="AN280" s="102">
        <f t="shared" si="158"/>
        <v>24800</v>
      </c>
      <c r="AO280" s="99">
        <v>800</v>
      </c>
      <c r="AP280" s="114"/>
      <c r="AQ280" s="102">
        <f t="shared" si="159"/>
        <v>25600</v>
      </c>
      <c r="AR280" s="99">
        <v>800</v>
      </c>
      <c r="AS280" s="114"/>
      <c r="AT280" s="102">
        <f t="shared" si="160"/>
        <v>26400</v>
      </c>
      <c r="AU280" s="99">
        <v>800</v>
      </c>
      <c r="AV280" s="114"/>
      <c r="AW280" s="102">
        <f t="shared" si="161"/>
        <v>27200</v>
      </c>
      <c r="AX280" s="99">
        <v>800</v>
      </c>
      <c r="AY280" s="114"/>
      <c r="AZ280" s="102">
        <f t="shared" si="162"/>
        <v>28000</v>
      </c>
    </row>
    <row r="281" spans="1:52" ht="25.5" customHeight="1" x14ac:dyDescent="0.25">
      <c r="A281" s="41">
        <f>VLOOKUP(B281,справочник!$B$2:$E$322,4,FALSE)</f>
        <v>99</v>
      </c>
      <c r="B281" t="str">
        <f t="shared" si="143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>INT(($H$325-G281)/30)</f>
        <v>42</v>
      </c>
      <c r="I281" s="1">
        <f t="shared" si="163"/>
        <v>42000</v>
      </c>
      <c r="J281" s="17">
        <v>13000</v>
      </c>
      <c r="K281" s="17"/>
      <c r="L281" s="18">
        <f t="shared" si="142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144"/>
        <v>0</v>
      </c>
      <c r="Z281" s="96">
        <v>12</v>
      </c>
      <c r="AA281" s="96">
        <f t="shared" si="145"/>
        <v>9600</v>
      </c>
      <c r="AB281" s="96">
        <f t="shared" si="146"/>
        <v>38600</v>
      </c>
      <c r="AC281" s="99">
        <v>800</v>
      </c>
      <c r="AD281" s="98"/>
      <c r="AE281" s="102">
        <f t="shared" si="147"/>
        <v>39400</v>
      </c>
      <c r="AF281" s="99">
        <v>800</v>
      </c>
      <c r="AG281" s="98"/>
      <c r="AH281" s="102">
        <f t="shared" si="156"/>
        <v>40200</v>
      </c>
      <c r="AI281" s="99">
        <v>800</v>
      </c>
      <c r="AJ281" s="98"/>
      <c r="AK281" s="102">
        <f t="shared" si="157"/>
        <v>41000</v>
      </c>
      <c r="AL281" s="99">
        <v>800</v>
      </c>
      <c r="AM281" s="98"/>
      <c r="AN281" s="102">
        <f t="shared" si="158"/>
        <v>41800</v>
      </c>
      <c r="AO281" s="99">
        <v>800</v>
      </c>
      <c r="AP281" s="114"/>
      <c r="AQ281" s="102">
        <f t="shared" si="159"/>
        <v>42600</v>
      </c>
      <c r="AR281" s="99">
        <v>800</v>
      </c>
      <c r="AS281" s="114"/>
      <c r="AT281" s="102">
        <f t="shared" si="160"/>
        <v>43400</v>
      </c>
      <c r="AU281" s="99">
        <v>800</v>
      </c>
      <c r="AV281" s="114"/>
      <c r="AW281" s="102">
        <f t="shared" si="161"/>
        <v>44200</v>
      </c>
      <c r="AX281" s="99">
        <v>800</v>
      </c>
      <c r="AY281" s="114"/>
      <c r="AZ281" s="102">
        <f t="shared" si="162"/>
        <v>45000</v>
      </c>
    </row>
    <row r="282" spans="1:52" x14ac:dyDescent="0.25">
      <c r="A282" s="41">
        <f>VLOOKUP(B282,справочник!$B$2:$E$322,4,FALSE)</f>
        <v>146</v>
      </c>
      <c r="B282" t="str">
        <f t="shared" si="143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>INT(($H$325-G282)/30)</f>
        <v>53</v>
      </c>
      <c r="I282" s="1">
        <f t="shared" si="163"/>
        <v>53000</v>
      </c>
      <c r="J282" s="17">
        <f>31000</f>
        <v>31000</v>
      </c>
      <c r="K282" s="17"/>
      <c r="L282" s="18">
        <f t="shared" si="142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144"/>
        <v>26000</v>
      </c>
      <c r="Z282" s="96">
        <v>12</v>
      </c>
      <c r="AA282" s="96">
        <f t="shared" si="145"/>
        <v>9600</v>
      </c>
      <c r="AB282" s="96">
        <f t="shared" si="146"/>
        <v>5600</v>
      </c>
      <c r="AC282" s="99">
        <v>800</v>
      </c>
      <c r="AD282" s="98"/>
      <c r="AE282" s="102">
        <f t="shared" si="147"/>
        <v>6400</v>
      </c>
      <c r="AF282" s="99">
        <v>800</v>
      </c>
      <c r="AG282" s="98"/>
      <c r="AH282" s="102">
        <f t="shared" si="156"/>
        <v>7200</v>
      </c>
      <c r="AI282" s="99">
        <v>800</v>
      </c>
      <c r="AJ282" s="98"/>
      <c r="AK282" s="102">
        <f t="shared" si="157"/>
        <v>8000</v>
      </c>
      <c r="AL282" s="99">
        <v>800</v>
      </c>
      <c r="AM282" s="98"/>
      <c r="AN282" s="102">
        <f t="shared" si="158"/>
        <v>8800</v>
      </c>
      <c r="AO282" s="99">
        <v>800</v>
      </c>
      <c r="AP282" s="114"/>
      <c r="AQ282" s="102">
        <f t="shared" si="159"/>
        <v>9600</v>
      </c>
      <c r="AR282" s="99">
        <v>800</v>
      </c>
      <c r="AS282" s="114"/>
      <c r="AT282" s="102">
        <f t="shared" si="160"/>
        <v>10400</v>
      </c>
      <c r="AU282" s="99">
        <v>800</v>
      </c>
      <c r="AV282" s="114"/>
      <c r="AW282" s="102">
        <f t="shared" si="161"/>
        <v>11200</v>
      </c>
      <c r="AX282" s="99">
        <v>800</v>
      </c>
      <c r="AY282" s="114">
        <v>10400</v>
      </c>
      <c r="AZ282" s="102">
        <f t="shared" si="162"/>
        <v>1600</v>
      </c>
    </row>
    <row r="283" spans="1:52" x14ac:dyDescent="0.25">
      <c r="A283" s="41" t="e">
        <f>VLOOKUP(B283,справочник!$B$2:$E$322,4,FALSE)</f>
        <v>#N/A</v>
      </c>
      <c r="B283" t="str">
        <f t="shared" si="143"/>
        <v>29Устинов Федор Валентинович</v>
      </c>
      <c r="C283" s="1">
        <v>29</v>
      </c>
      <c r="D283" s="46" t="s">
        <v>738</v>
      </c>
      <c r="E283" s="1"/>
      <c r="F283" s="16">
        <v>41130</v>
      </c>
      <c r="G283" s="16">
        <v>41122</v>
      </c>
      <c r="H283" s="17">
        <f>INT(($H$325-G283)/30)</f>
        <v>41</v>
      </c>
      <c r="I283" s="1">
        <f t="shared" si="163"/>
        <v>41000</v>
      </c>
      <c r="J283" s="17">
        <v>32000</v>
      </c>
      <c r="K283" s="17"/>
      <c r="L283" s="18">
        <f t="shared" si="142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144"/>
        <v>19400</v>
      </c>
      <c r="Z283" s="96">
        <v>12</v>
      </c>
      <c r="AA283" s="96">
        <f t="shared" si="145"/>
        <v>9600</v>
      </c>
      <c r="AB283" s="96">
        <f t="shared" si="146"/>
        <v>-800</v>
      </c>
      <c r="AC283" s="99">
        <v>800</v>
      </c>
      <c r="AD283" s="98"/>
      <c r="AE283" s="102">
        <f t="shared" si="147"/>
        <v>0</v>
      </c>
      <c r="AF283" s="99">
        <v>800</v>
      </c>
      <c r="AG283" s="98"/>
      <c r="AH283" s="102">
        <f t="shared" si="156"/>
        <v>800</v>
      </c>
      <c r="AI283" s="99">
        <v>800</v>
      </c>
      <c r="AJ283" s="98">
        <v>1600</v>
      </c>
      <c r="AK283" s="102">
        <f t="shared" si="157"/>
        <v>0</v>
      </c>
      <c r="AL283" s="99">
        <v>800</v>
      </c>
      <c r="AM283" s="98">
        <v>800</v>
      </c>
      <c r="AN283" s="102">
        <f t="shared" si="158"/>
        <v>0</v>
      </c>
      <c r="AO283" s="99">
        <v>800</v>
      </c>
      <c r="AP283" s="114">
        <v>800</v>
      </c>
      <c r="AQ283" s="102">
        <f t="shared" si="159"/>
        <v>0</v>
      </c>
      <c r="AR283" s="99">
        <v>800</v>
      </c>
      <c r="AS283" s="114">
        <v>800</v>
      </c>
      <c r="AT283" s="102">
        <f t="shared" si="160"/>
        <v>0</v>
      </c>
      <c r="AU283" s="99">
        <v>800</v>
      </c>
      <c r="AV283" s="114">
        <v>800</v>
      </c>
      <c r="AW283" s="102">
        <f t="shared" si="161"/>
        <v>0</v>
      </c>
      <c r="AX283" s="99">
        <v>800</v>
      </c>
      <c r="AY283" s="114">
        <v>2000</v>
      </c>
      <c r="AZ283" s="102">
        <f t="shared" si="162"/>
        <v>-1200</v>
      </c>
    </row>
    <row r="284" spans="1:52" x14ac:dyDescent="0.25">
      <c r="A284" s="41">
        <f>VLOOKUP(B284,справочник!$B$2:$E$322,4,FALSE)</f>
        <v>28</v>
      </c>
      <c r="B284" t="str">
        <f t="shared" si="143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>INT(($H$325-G284)/30)</f>
        <v>44</v>
      </c>
      <c r="I284" s="1">
        <f t="shared" si="163"/>
        <v>44000</v>
      </c>
      <c r="J284" s="17">
        <f>33000+8000</f>
        <v>41000</v>
      </c>
      <c r="K284" s="17"/>
      <c r="L284" s="18">
        <f t="shared" si="142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144"/>
        <v>12000</v>
      </c>
      <c r="Z284" s="96">
        <v>12</v>
      </c>
      <c r="AA284" s="96">
        <f t="shared" si="145"/>
        <v>9600</v>
      </c>
      <c r="AB284" s="96">
        <f t="shared" si="146"/>
        <v>600</v>
      </c>
      <c r="AC284" s="99">
        <v>800</v>
      </c>
      <c r="AD284" s="98"/>
      <c r="AE284" s="102">
        <f t="shared" si="147"/>
        <v>1400</v>
      </c>
      <c r="AF284" s="99">
        <v>800</v>
      </c>
      <c r="AG284" s="98"/>
      <c r="AH284" s="102">
        <f t="shared" si="156"/>
        <v>2200</v>
      </c>
      <c r="AI284" s="99">
        <v>800</v>
      </c>
      <c r="AJ284" s="98"/>
      <c r="AK284" s="102">
        <f t="shared" si="157"/>
        <v>3000</v>
      </c>
      <c r="AL284" s="99">
        <v>800</v>
      </c>
      <c r="AM284" s="98">
        <v>4800</v>
      </c>
      <c r="AN284" s="102">
        <f t="shared" si="158"/>
        <v>-1000</v>
      </c>
      <c r="AO284" s="99">
        <v>800</v>
      </c>
      <c r="AP284" s="114"/>
      <c r="AQ284" s="102">
        <f t="shared" si="159"/>
        <v>-200</v>
      </c>
      <c r="AR284" s="99">
        <v>800</v>
      </c>
      <c r="AS284" s="114"/>
      <c r="AT284" s="102">
        <f t="shared" si="160"/>
        <v>600</v>
      </c>
      <c r="AU284" s="99">
        <v>800</v>
      </c>
      <c r="AV284" s="114"/>
      <c r="AW284" s="102">
        <f t="shared" si="161"/>
        <v>1400</v>
      </c>
      <c r="AX284" s="99">
        <v>800</v>
      </c>
      <c r="AY284" s="114">
        <v>4800</v>
      </c>
      <c r="AZ284" s="102">
        <f t="shared" si="162"/>
        <v>-2600</v>
      </c>
    </row>
    <row r="285" spans="1:52" x14ac:dyDescent="0.25">
      <c r="A285" s="41">
        <f>VLOOKUP(B285,справочник!$B$2:$E$322,4,FALSE)</f>
        <v>27</v>
      </c>
      <c r="B285" t="str">
        <f t="shared" si="143"/>
        <v>27Федорова Юлия Владимировна</v>
      </c>
      <c r="C285" s="1">
        <v>27</v>
      </c>
      <c r="D285" s="2" t="s">
        <v>272</v>
      </c>
      <c r="E285" s="1" t="s">
        <v>581</v>
      </c>
      <c r="F285" s="16">
        <v>41260</v>
      </c>
      <c r="G285" s="16">
        <v>41275</v>
      </c>
      <c r="H285" s="17">
        <f>INT(($H$325-G285)/30)</f>
        <v>36</v>
      </c>
      <c r="I285" s="1">
        <f t="shared" si="163"/>
        <v>36000</v>
      </c>
      <c r="J285" s="17">
        <v>24000</v>
      </c>
      <c r="K285" s="17"/>
      <c r="L285" s="18">
        <f t="shared" si="142"/>
        <v>12000</v>
      </c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18">
        <f t="shared" si="144"/>
        <v>0</v>
      </c>
      <c r="Z285" s="96">
        <v>12</v>
      </c>
      <c r="AA285" s="96">
        <f t="shared" si="145"/>
        <v>9600</v>
      </c>
      <c r="AB285" s="96">
        <f t="shared" si="146"/>
        <v>21600</v>
      </c>
      <c r="AC285" s="99">
        <v>800</v>
      </c>
      <c r="AD285" s="98"/>
      <c r="AE285" s="102">
        <f t="shared" si="147"/>
        <v>22400</v>
      </c>
      <c r="AF285" s="99">
        <v>800</v>
      </c>
      <c r="AG285" s="98"/>
      <c r="AH285" s="102">
        <f t="shared" si="156"/>
        <v>23200</v>
      </c>
      <c r="AI285" s="99">
        <v>800</v>
      </c>
      <c r="AJ285" s="98"/>
      <c r="AK285" s="102">
        <f t="shared" si="157"/>
        <v>24000</v>
      </c>
      <c r="AL285" s="99">
        <v>800</v>
      </c>
      <c r="AM285" s="98"/>
      <c r="AN285" s="102">
        <f t="shared" si="158"/>
        <v>24800</v>
      </c>
      <c r="AO285" s="99">
        <v>800</v>
      </c>
      <c r="AP285" s="114"/>
      <c r="AQ285" s="102">
        <f t="shared" si="159"/>
        <v>25600</v>
      </c>
      <c r="AR285" s="99">
        <v>800</v>
      </c>
      <c r="AS285" s="114"/>
      <c r="AT285" s="102">
        <f t="shared" si="160"/>
        <v>26400</v>
      </c>
      <c r="AU285" s="99">
        <v>800</v>
      </c>
      <c r="AV285" s="114"/>
      <c r="AW285" s="102">
        <f t="shared" si="161"/>
        <v>27200</v>
      </c>
      <c r="AX285" s="99">
        <v>800</v>
      </c>
      <c r="AY285" s="114"/>
      <c r="AZ285" s="102">
        <f t="shared" si="162"/>
        <v>28000</v>
      </c>
    </row>
    <row r="286" spans="1:52" s="80" customFormat="1" x14ac:dyDescent="0.25">
      <c r="A286" s="103">
        <f>VLOOKUP(B286,справочник!$B$2:$E$322,4,FALSE)</f>
        <v>135</v>
      </c>
      <c r="B286" s="80" t="str">
        <f t="shared" si="143"/>
        <v>142-143Финогин Сергей Александрович</v>
      </c>
      <c r="C286" s="5" t="s">
        <v>274</v>
      </c>
      <c r="D286" s="7" t="s">
        <v>273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163"/>
        <v>11000</v>
      </c>
      <c r="J286" s="20">
        <v>1000</v>
      </c>
      <c r="K286" s="20"/>
      <c r="L286" s="21">
        <f t="shared" si="142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144"/>
        <v>29000</v>
      </c>
      <c r="Z286" s="104">
        <v>12</v>
      </c>
      <c r="AA286" s="104">
        <f t="shared" si="145"/>
        <v>9600</v>
      </c>
      <c r="AB286" s="104">
        <f t="shared" si="146"/>
        <v>-9400</v>
      </c>
      <c r="AC286" s="104">
        <v>800</v>
      </c>
      <c r="AD286" s="105"/>
      <c r="AE286" s="130">
        <f>SUM(AB286:AB288)+SUM(AC286:AC288)-SUM(AD286:AD288)</f>
        <v>-600</v>
      </c>
      <c r="AF286" s="104">
        <v>800</v>
      </c>
      <c r="AG286" s="105"/>
      <c r="AH286" s="130">
        <f>SUM(AE286:AE288)+SUM(AF286:AF288)-SUM(AG286:AG288)</f>
        <v>200</v>
      </c>
      <c r="AI286" s="104">
        <v>800</v>
      </c>
      <c r="AJ286" s="105"/>
      <c r="AK286" s="130">
        <f>SUM(AH286:AH288)+SUM(AI286:AI288)-SUM(AJ286:AJ288)</f>
        <v>1000</v>
      </c>
      <c r="AL286" s="104">
        <v>800</v>
      </c>
      <c r="AM286" s="105"/>
      <c r="AN286" s="130">
        <f>SUM(AK286:AK288)+SUM(AL286:AL288)-SUM(AM286:AM288)</f>
        <v>1800</v>
      </c>
      <c r="AO286" s="104">
        <v>800</v>
      </c>
      <c r="AP286" s="105"/>
      <c r="AQ286" s="130">
        <f>SUM(AN286:AN288)+SUM(AO286:AO288)-SUM(AP286:AP288)</f>
        <v>2600</v>
      </c>
      <c r="AR286" s="104">
        <v>800</v>
      </c>
      <c r="AS286" s="105"/>
      <c r="AT286" s="130">
        <f>SUM(AQ286:AQ288)+SUM(AR286:AR288)-SUM(AS286:AS288)</f>
        <v>3400</v>
      </c>
      <c r="AU286" s="104">
        <v>800</v>
      </c>
      <c r="AV286" s="105"/>
      <c r="AW286" s="140">
        <f>SUM(AT286:AT288)+SUM(AU286:AU288)-SUM(AV286:AV288)</f>
        <v>4200</v>
      </c>
      <c r="AX286" s="104">
        <v>800</v>
      </c>
      <c r="AY286" s="105"/>
      <c r="AZ286" s="140">
        <f>SUM(AW286:AW288)+SUM(AX286:AX288)-SUM(AY286:AY288)</f>
        <v>5000</v>
      </c>
    </row>
    <row r="287" spans="1:52" s="80" customFormat="1" x14ac:dyDescent="0.25">
      <c r="A287" s="103">
        <f>VLOOKUP(B287,справочник!$B$2:$E$322,4,FALSE)</f>
        <v>135</v>
      </c>
      <c r="B287" s="80" t="str">
        <f t="shared" si="143"/>
        <v>142-143Финогин Сергей Александрович</v>
      </c>
      <c r="C287" s="5" t="s">
        <v>274</v>
      </c>
      <c r="D287" s="7" t="s">
        <v>273</v>
      </c>
      <c r="E287" s="5"/>
      <c r="F287" s="19">
        <v>40834</v>
      </c>
      <c r="G287" s="19">
        <v>40817</v>
      </c>
      <c r="H287" s="20">
        <v>9</v>
      </c>
      <c r="I287" s="5">
        <f t="shared" si="163"/>
        <v>9000</v>
      </c>
      <c r="J287" s="20">
        <v>1000</v>
      </c>
      <c r="K287" s="20"/>
      <c r="L287" s="21">
        <f t="shared" si="142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144"/>
        <v>0</v>
      </c>
      <c r="Z287" s="104">
        <v>0</v>
      </c>
      <c r="AA287" s="104">
        <f t="shared" si="145"/>
        <v>0</v>
      </c>
      <c r="AB287" s="104">
        <f t="shared" si="146"/>
        <v>8000</v>
      </c>
      <c r="AC287" s="104">
        <v>0</v>
      </c>
      <c r="AD287" s="105"/>
      <c r="AE287" s="131"/>
      <c r="AF287" s="104">
        <v>0</v>
      </c>
      <c r="AG287" s="105"/>
      <c r="AH287" s="131"/>
      <c r="AI287" s="104">
        <v>0</v>
      </c>
      <c r="AJ287" s="105"/>
      <c r="AK287" s="131"/>
      <c r="AL287" s="104">
        <v>0</v>
      </c>
      <c r="AM287" s="105"/>
      <c r="AN287" s="131"/>
      <c r="AO287" s="104">
        <v>0</v>
      </c>
      <c r="AP287" s="105"/>
      <c r="AQ287" s="131"/>
      <c r="AR287" s="104">
        <v>0</v>
      </c>
      <c r="AS287" s="105"/>
      <c r="AT287" s="131"/>
      <c r="AU287" s="104">
        <v>0</v>
      </c>
      <c r="AV287" s="105"/>
      <c r="AW287" s="142"/>
      <c r="AX287" s="104">
        <v>0</v>
      </c>
      <c r="AY287" s="105"/>
      <c r="AZ287" s="142"/>
    </row>
    <row r="288" spans="1:52" s="80" customFormat="1" x14ac:dyDescent="0.25">
      <c r="A288" s="103">
        <f>VLOOKUP(B288,справочник!$B$2:$E$322,4,FALSE)</f>
        <v>135</v>
      </c>
      <c r="B288" s="80" t="str">
        <f t="shared" si="143"/>
        <v>142-143Финогин Сергей Александрович</v>
      </c>
      <c r="C288" s="5" t="s">
        <v>274</v>
      </c>
      <c r="D288" s="7" t="s">
        <v>273</v>
      </c>
      <c r="E288" s="5"/>
      <c r="F288" s="19">
        <v>41183</v>
      </c>
      <c r="G288" s="19">
        <v>41183</v>
      </c>
      <c r="H288" s="20"/>
      <c r="I288" s="5">
        <f t="shared" si="163"/>
        <v>0</v>
      </c>
      <c r="J288" s="20"/>
      <c r="K288" s="20"/>
      <c r="L288" s="21">
        <f t="shared" si="142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144"/>
        <v>0</v>
      </c>
      <c r="Z288" s="104">
        <v>0</v>
      </c>
      <c r="AA288" s="104">
        <f t="shared" si="145"/>
        <v>0</v>
      </c>
      <c r="AB288" s="104">
        <f t="shared" si="146"/>
        <v>0</v>
      </c>
      <c r="AC288" s="104">
        <v>0</v>
      </c>
      <c r="AD288" s="105"/>
      <c r="AE288" s="132"/>
      <c r="AF288" s="104">
        <v>0</v>
      </c>
      <c r="AG288" s="105"/>
      <c r="AH288" s="132"/>
      <c r="AI288" s="104">
        <v>0</v>
      </c>
      <c r="AJ288" s="105"/>
      <c r="AK288" s="132"/>
      <c r="AL288" s="104">
        <v>0</v>
      </c>
      <c r="AM288" s="105"/>
      <c r="AN288" s="132"/>
      <c r="AO288" s="104">
        <v>0</v>
      </c>
      <c r="AP288" s="105"/>
      <c r="AQ288" s="132"/>
      <c r="AR288" s="104">
        <v>0</v>
      </c>
      <c r="AS288" s="105"/>
      <c r="AT288" s="132"/>
      <c r="AU288" s="104">
        <v>0</v>
      </c>
      <c r="AV288" s="105"/>
      <c r="AW288" s="141"/>
      <c r="AX288" s="104">
        <v>0</v>
      </c>
      <c r="AY288" s="105"/>
      <c r="AZ288" s="141"/>
    </row>
    <row r="289" spans="1:52" x14ac:dyDescent="0.25">
      <c r="A289" s="41">
        <f>VLOOKUP(B289,справочник!$B$2:$E$322,4,FALSE)</f>
        <v>59</v>
      </c>
      <c r="B289" t="str">
        <f t="shared" si="143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>INT(($H$325-G289)/30)</f>
        <v>50</v>
      </c>
      <c r="I289" s="1">
        <f t="shared" si="163"/>
        <v>50000</v>
      </c>
      <c r="J289" s="17">
        <f>1000+49000</f>
        <v>50000</v>
      </c>
      <c r="K289" s="17"/>
      <c r="L289" s="18">
        <f t="shared" si="142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144"/>
        <v>2400</v>
      </c>
      <c r="Z289" s="96">
        <v>12</v>
      </c>
      <c r="AA289" s="96">
        <f t="shared" si="145"/>
        <v>9600</v>
      </c>
      <c r="AB289" s="96">
        <f t="shared" si="146"/>
        <v>7200</v>
      </c>
      <c r="AC289" s="99">
        <v>800</v>
      </c>
      <c r="AD289" s="98"/>
      <c r="AE289" s="102">
        <f t="shared" si="147"/>
        <v>8000</v>
      </c>
      <c r="AF289" s="99">
        <v>800</v>
      </c>
      <c r="AG289" s="98"/>
      <c r="AH289" s="102">
        <f t="shared" ref="AH289:AH299" si="164">AE289+AF289-AG289</f>
        <v>8800</v>
      </c>
      <c r="AI289" s="99">
        <v>800</v>
      </c>
      <c r="AJ289" s="98"/>
      <c r="AK289" s="102">
        <f t="shared" ref="AK289:AK299" si="165">AH289+AI289-AJ289</f>
        <v>9600</v>
      </c>
      <c r="AL289" s="99">
        <v>800</v>
      </c>
      <c r="AM289" s="98">
        <v>16800</v>
      </c>
      <c r="AN289" s="102">
        <f t="shared" ref="AN289:AN299" si="166">AK289+AL289-AM289</f>
        <v>-6400</v>
      </c>
      <c r="AO289" s="99">
        <v>800</v>
      </c>
      <c r="AP289" s="114"/>
      <c r="AQ289" s="102">
        <f t="shared" ref="AQ289:AQ299" si="167">AN289+AO289-AP289</f>
        <v>-5600</v>
      </c>
      <c r="AR289" s="99">
        <v>800</v>
      </c>
      <c r="AS289" s="114"/>
      <c r="AT289" s="102">
        <f t="shared" ref="AT289:AT299" si="168">AQ289+AR289-AS289</f>
        <v>-4800</v>
      </c>
      <c r="AU289" s="99">
        <v>800</v>
      </c>
      <c r="AV289" s="114"/>
      <c r="AW289" s="102">
        <f t="shared" ref="AW289:AW299" si="169">AT289+AU289-AV289</f>
        <v>-4000</v>
      </c>
      <c r="AX289" s="99">
        <v>800</v>
      </c>
      <c r="AY289" s="114"/>
      <c r="AZ289" s="102">
        <f t="shared" ref="AZ289:AZ299" si="170">AW289+AX289-AY289</f>
        <v>-3200</v>
      </c>
    </row>
    <row r="290" spans="1:52" x14ac:dyDescent="0.25">
      <c r="A290" s="41">
        <f>VLOOKUP(B290,справочник!$B$2:$E$322,4,FALSE)</f>
        <v>60</v>
      </c>
      <c r="B290" t="str">
        <f t="shared" si="143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>INT(($H$325-G290)/30)</f>
        <v>49</v>
      </c>
      <c r="I290" s="1">
        <f t="shared" si="163"/>
        <v>49000</v>
      </c>
      <c r="J290" s="17">
        <f>8000+54000</f>
        <v>62000</v>
      </c>
      <c r="K290" s="17"/>
      <c r="L290" s="18">
        <f t="shared" si="142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144"/>
        <v>0</v>
      </c>
      <c r="Z290" s="96">
        <v>12</v>
      </c>
      <c r="AA290" s="96">
        <f t="shared" si="145"/>
        <v>9600</v>
      </c>
      <c r="AB290" s="96">
        <f t="shared" si="146"/>
        <v>-3400</v>
      </c>
      <c r="AC290" s="99">
        <v>800</v>
      </c>
      <c r="AD290" s="98"/>
      <c r="AE290" s="102">
        <f t="shared" si="147"/>
        <v>-2600</v>
      </c>
      <c r="AF290" s="99">
        <v>800</v>
      </c>
      <c r="AG290" s="98"/>
      <c r="AH290" s="102">
        <f t="shared" si="164"/>
        <v>-1800</v>
      </c>
      <c r="AI290" s="99">
        <v>800</v>
      </c>
      <c r="AJ290" s="98"/>
      <c r="AK290" s="102">
        <f t="shared" si="165"/>
        <v>-1000</v>
      </c>
      <c r="AL290" s="99">
        <v>800</v>
      </c>
      <c r="AM290" s="98"/>
      <c r="AN290" s="102">
        <f t="shared" si="166"/>
        <v>-200</v>
      </c>
      <c r="AO290" s="99">
        <v>800</v>
      </c>
      <c r="AP290" s="114"/>
      <c r="AQ290" s="102">
        <f t="shared" si="167"/>
        <v>600</v>
      </c>
      <c r="AR290" s="99">
        <v>800</v>
      </c>
      <c r="AS290" s="114"/>
      <c r="AT290" s="102">
        <f t="shared" si="168"/>
        <v>1400</v>
      </c>
      <c r="AU290" s="99">
        <v>800</v>
      </c>
      <c r="AV290" s="114"/>
      <c r="AW290" s="102">
        <f t="shared" si="169"/>
        <v>2200</v>
      </c>
      <c r="AX290" s="99">
        <v>800</v>
      </c>
      <c r="AY290" s="114"/>
      <c r="AZ290" s="102">
        <f t="shared" si="170"/>
        <v>3000</v>
      </c>
    </row>
    <row r="291" spans="1:52" x14ac:dyDescent="0.25">
      <c r="A291" s="41">
        <f>VLOOKUP(B291,справочник!$B$2:$E$322,4,FALSE)</f>
        <v>248</v>
      </c>
      <c r="B291" t="str">
        <f t="shared" si="143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>INT(($H$325-G291)/30)</f>
        <v>24</v>
      </c>
      <c r="I291" s="1">
        <f t="shared" si="163"/>
        <v>24000</v>
      </c>
      <c r="J291" s="17">
        <v>21300</v>
      </c>
      <c r="K291" s="17"/>
      <c r="L291" s="18">
        <f t="shared" si="142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144"/>
        <v>12300</v>
      </c>
      <c r="Z291" s="96">
        <v>12</v>
      </c>
      <c r="AA291" s="96">
        <f t="shared" si="145"/>
        <v>9600</v>
      </c>
      <c r="AB291" s="96">
        <f t="shared" si="146"/>
        <v>0</v>
      </c>
      <c r="AC291" s="99">
        <v>800</v>
      </c>
      <c r="AD291" s="98"/>
      <c r="AE291" s="102">
        <f t="shared" si="147"/>
        <v>800</v>
      </c>
      <c r="AF291" s="99">
        <v>800</v>
      </c>
      <c r="AG291" s="98"/>
      <c r="AH291" s="102">
        <f t="shared" si="164"/>
        <v>1600</v>
      </c>
      <c r="AI291" s="99">
        <v>800</v>
      </c>
      <c r="AJ291" s="98"/>
      <c r="AK291" s="102">
        <f t="shared" si="165"/>
        <v>2400</v>
      </c>
      <c r="AL291" s="99">
        <v>800</v>
      </c>
      <c r="AM291" s="98"/>
      <c r="AN291" s="102">
        <f t="shared" si="166"/>
        <v>3200</v>
      </c>
      <c r="AO291" s="99">
        <v>800</v>
      </c>
      <c r="AP291" s="114"/>
      <c r="AQ291" s="102">
        <f t="shared" si="167"/>
        <v>4000</v>
      </c>
      <c r="AR291" s="99">
        <v>800</v>
      </c>
      <c r="AS291" s="114"/>
      <c r="AT291" s="102">
        <f t="shared" si="168"/>
        <v>4800</v>
      </c>
      <c r="AU291" s="99">
        <v>800</v>
      </c>
      <c r="AV291" s="114"/>
      <c r="AW291" s="102">
        <f t="shared" si="169"/>
        <v>5600</v>
      </c>
      <c r="AX291" s="99">
        <v>800</v>
      </c>
      <c r="AY291" s="114">
        <v>6400</v>
      </c>
      <c r="AZ291" s="102">
        <f t="shared" si="170"/>
        <v>0</v>
      </c>
    </row>
    <row r="292" spans="1:52" x14ac:dyDescent="0.25">
      <c r="A292" s="41">
        <f>VLOOKUP(B292,справочник!$B$2:$E$322,4,FALSE)</f>
        <v>247</v>
      </c>
      <c r="B292" t="str">
        <f t="shared" si="143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>INT(($H$325-G292)/30)</f>
        <v>24</v>
      </c>
      <c r="I292" s="1">
        <f t="shared" si="163"/>
        <v>24000</v>
      </c>
      <c r="J292" s="17">
        <v>13000</v>
      </c>
      <c r="K292" s="17"/>
      <c r="L292" s="18">
        <f t="shared" si="142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144"/>
        <v>20000</v>
      </c>
      <c r="Z292" s="96">
        <v>12</v>
      </c>
      <c r="AA292" s="96">
        <f t="shared" si="145"/>
        <v>9600</v>
      </c>
      <c r="AB292" s="96">
        <f t="shared" si="146"/>
        <v>600</v>
      </c>
      <c r="AC292" s="99">
        <v>800</v>
      </c>
      <c r="AD292" s="98"/>
      <c r="AE292" s="102">
        <f t="shared" si="147"/>
        <v>1400</v>
      </c>
      <c r="AF292" s="99">
        <v>800</v>
      </c>
      <c r="AG292" s="98"/>
      <c r="AH292" s="102">
        <f t="shared" si="164"/>
        <v>2200</v>
      </c>
      <c r="AI292" s="99">
        <v>800</v>
      </c>
      <c r="AJ292" s="98"/>
      <c r="AK292" s="102">
        <f t="shared" si="165"/>
        <v>3000</v>
      </c>
      <c r="AL292" s="99">
        <v>800</v>
      </c>
      <c r="AM292" s="98"/>
      <c r="AN292" s="102">
        <f t="shared" si="166"/>
        <v>3800</v>
      </c>
      <c r="AO292" s="99">
        <v>800</v>
      </c>
      <c r="AP292" s="114"/>
      <c r="AQ292" s="102">
        <f t="shared" si="167"/>
        <v>4600</v>
      </c>
      <c r="AR292" s="99">
        <v>800</v>
      </c>
      <c r="AS292" s="114"/>
      <c r="AT292" s="102">
        <f t="shared" si="168"/>
        <v>5400</v>
      </c>
      <c r="AU292" s="99">
        <v>800</v>
      </c>
      <c r="AV292" s="114"/>
      <c r="AW292" s="102">
        <f t="shared" si="169"/>
        <v>6200</v>
      </c>
      <c r="AX292" s="99">
        <v>800</v>
      </c>
      <c r="AY292" s="114"/>
      <c r="AZ292" s="102">
        <f t="shared" si="170"/>
        <v>7000</v>
      </c>
    </row>
    <row r="293" spans="1:52" x14ac:dyDescent="0.25">
      <c r="A293" s="41">
        <f>VLOOKUP(B293,справочник!$B$2:$E$322,4,FALSE)</f>
        <v>103</v>
      </c>
      <c r="B293" t="str">
        <f t="shared" si="143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>INT(($H$325-G293)/30)</f>
        <v>54</v>
      </c>
      <c r="I293" s="1">
        <f t="shared" si="163"/>
        <v>54000</v>
      </c>
      <c r="J293" s="17">
        <f>2000+45000</f>
        <v>47000</v>
      </c>
      <c r="K293" s="17"/>
      <c r="L293" s="18">
        <f t="shared" si="142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144"/>
        <v>18000</v>
      </c>
      <c r="Z293" s="96">
        <v>12</v>
      </c>
      <c r="AA293" s="96">
        <f t="shared" si="145"/>
        <v>9600</v>
      </c>
      <c r="AB293" s="96">
        <f t="shared" si="146"/>
        <v>-1400</v>
      </c>
      <c r="AC293" s="99">
        <v>800</v>
      </c>
      <c r="AD293" s="98"/>
      <c r="AE293" s="102">
        <f t="shared" si="147"/>
        <v>-600</v>
      </c>
      <c r="AF293" s="99">
        <v>800</v>
      </c>
      <c r="AG293" s="98"/>
      <c r="AH293" s="102">
        <f t="shared" si="164"/>
        <v>200</v>
      </c>
      <c r="AI293" s="99">
        <v>800</v>
      </c>
      <c r="AJ293" s="98"/>
      <c r="AK293" s="102">
        <f t="shared" si="165"/>
        <v>1000</v>
      </c>
      <c r="AL293" s="99">
        <v>800</v>
      </c>
      <c r="AM293" s="98"/>
      <c r="AN293" s="102">
        <f t="shared" si="166"/>
        <v>1800</v>
      </c>
      <c r="AO293" s="99">
        <v>800</v>
      </c>
      <c r="AP293" s="114">
        <v>775.55</v>
      </c>
      <c r="AQ293" s="102">
        <f t="shared" si="167"/>
        <v>1824.45</v>
      </c>
      <c r="AR293" s="99">
        <v>800</v>
      </c>
      <c r="AS293" s="114">
        <v>2400</v>
      </c>
      <c r="AT293" s="102">
        <f t="shared" si="168"/>
        <v>224.44999999999982</v>
      </c>
      <c r="AU293" s="99">
        <v>800</v>
      </c>
      <c r="AV293" s="114"/>
      <c r="AW293" s="102">
        <f t="shared" si="169"/>
        <v>1024.4499999999998</v>
      </c>
      <c r="AX293" s="99">
        <v>800</v>
      </c>
      <c r="AY293" s="114"/>
      <c r="AZ293" s="102">
        <f t="shared" si="170"/>
        <v>1824.4499999999998</v>
      </c>
    </row>
    <row r="294" spans="1:52" ht="25.5" customHeight="1" x14ac:dyDescent="0.25">
      <c r="A294" s="41">
        <f>VLOOKUP(B294,справочник!$B$2:$E$322,4,FALSE)</f>
        <v>275</v>
      </c>
      <c r="B294" t="str">
        <f t="shared" si="143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>INT(($H$325-G294)/30)</f>
        <v>12</v>
      </c>
      <c r="I294" s="1">
        <f t="shared" si="163"/>
        <v>12000</v>
      </c>
      <c r="J294" s="17"/>
      <c r="K294" s="17"/>
      <c r="L294" s="18">
        <f t="shared" si="142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144"/>
        <v>20000</v>
      </c>
      <c r="Z294" s="96">
        <v>12</v>
      </c>
      <c r="AA294" s="96">
        <f t="shared" si="145"/>
        <v>9600</v>
      </c>
      <c r="AB294" s="96">
        <f t="shared" si="146"/>
        <v>1600</v>
      </c>
      <c r="AC294" s="99">
        <v>800</v>
      </c>
      <c r="AD294" s="97">
        <v>1600</v>
      </c>
      <c r="AE294" s="102">
        <f t="shared" si="147"/>
        <v>800</v>
      </c>
      <c r="AF294" s="99">
        <v>800</v>
      </c>
      <c r="AG294" s="97">
        <v>800</v>
      </c>
      <c r="AH294" s="102">
        <f t="shared" si="164"/>
        <v>800</v>
      </c>
      <c r="AI294" s="99">
        <v>800</v>
      </c>
      <c r="AJ294" s="97">
        <v>800</v>
      </c>
      <c r="AK294" s="102">
        <f t="shared" si="165"/>
        <v>800</v>
      </c>
      <c r="AL294" s="99">
        <v>800</v>
      </c>
      <c r="AM294" s="97">
        <v>800</v>
      </c>
      <c r="AN294" s="102">
        <f t="shared" si="166"/>
        <v>800</v>
      </c>
      <c r="AO294" s="99">
        <v>800</v>
      </c>
      <c r="AP294" s="97">
        <v>800</v>
      </c>
      <c r="AQ294" s="102">
        <f t="shared" si="167"/>
        <v>800</v>
      </c>
      <c r="AR294" s="99">
        <v>800</v>
      </c>
      <c r="AS294" s="97"/>
      <c r="AT294" s="102">
        <f t="shared" si="168"/>
        <v>1600</v>
      </c>
      <c r="AU294" s="99">
        <v>800</v>
      </c>
      <c r="AV294" s="97">
        <v>1600</v>
      </c>
      <c r="AW294" s="102">
        <f t="shared" si="169"/>
        <v>800</v>
      </c>
      <c r="AX294" s="99">
        <v>800</v>
      </c>
      <c r="AY294" s="97"/>
      <c r="AZ294" s="102">
        <f t="shared" si="170"/>
        <v>1600</v>
      </c>
    </row>
    <row r="295" spans="1:52" x14ac:dyDescent="0.25">
      <c r="A295" s="41">
        <f>VLOOKUP(B295,справочник!$B$2:$E$322,4,FALSE)</f>
        <v>22</v>
      </c>
      <c r="B295" t="str">
        <f t="shared" si="143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>INT(($H$325-G295)/30)</f>
        <v>42</v>
      </c>
      <c r="I295" s="1">
        <f t="shared" si="163"/>
        <v>42000</v>
      </c>
      <c r="J295" s="17">
        <f>34000+6000</f>
        <v>40000</v>
      </c>
      <c r="K295" s="17"/>
      <c r="L295" s="18">
        <f t="shared" si="142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144"/>
        <v>10000</v>
      </c>
      <c r="Z295" s="96">
        <v>12</v>
      </c>
      <c r="AA295" s="96">
        <f t="shared" si="145"/>
        <v>9600</v>
      </c>
      <c r="AB295" s="96">
        <f t="shared" si="146"/>
        <v>1600</v>
      </c>
      <c r="AC295" s="99">
        <v>800</v>
      </c>
      <c r="AD295" s="98">
        <v>4000</v>
      </c>
      <c r="AE295" s="102">
        <f t="shared" si="147"/>
        <v>-1600</v>
      </c>
      <c r="AF295" s="99">
        <v>800</v>
      </c>
      <c r="AG295" s="98"/>
      <c r="AH295" s="102">
        <f t="shared" si="164"/>
        <v>-800</v>
      </c>
      <c r="AI295" s="99">
        <v>800</v>
      </c>
      <c r="AJ295" s="98"/>
      <c r="AK295" s="102">
        <f t="shared" si="165"/>
        <v>0</v>
      </c>
      <c r="AL295" s="99">
        <v>800</v>
      </c>
      <c r="AM295" s="98"/>
      <c r="AN295" s="102">
        <f t="shared" si="166"/>
        <v>800</v>
      </c>
      <c r="AO295" s="99">
        <v>800</v>
      </c>
      <c r="AP295" s="114"/>
      <c r="AQ295" s="102">
        <f t="shared" si="167"/>
        <v>1600</v>
      </c>
      <c r="AR295" s="99">
        <v>800</v>
      </c>
      <c r="AS295" s="114">
        <v>5000</v>
      </c>
      <c r="AT295" s="102">
        <f t="shared" si="168"/>
        <v>-2600</v>
      </c>
      <c r="AU295" s="99">
        <v>800</v>
      </c>
      <c r="AV295" s="114"/>
      <c r="AW295" s="102">
        <f t="shared" si="169"/>
        <v>-1800</v>
      </c>
      <c r="AX295" s="99">
        <v>800</v>
      </c>
      <c r="AY295" s="114"/>
      <c r="AZ295" s="102">
        <f t="shared" si="170"/>
        <v>-1000</v>
      </c>
    </row>
    <row r="296" spans="1:52" x14ac:dyDescent="0.25">
      <c r="A296" s="41">
        <f>VLOOKUP(B296,справочник!$B$2:$E$322,4,FALSE)</f>
        <v>20</v>
      </c>
      <c r="B296" t="str">
        <f t="shared" si="143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>INT(($H$325-G296)/30)</f>
        <v>29</v>
      </c>
      <c r="I296" s="1">
        <f t="shared" si="163"/>
        <v>29000</v>
      </c>
      <c r="J296" s="17">
        <v>12000</v>
      </c>
      <c r="K296" s="17"/>
      <c r="L296" s="18">
        <f t="shared" si="142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144"/>
        <v>0</v>
      </c>
      <c r="Z296" s="96">
        <v>12</v>
      </c>
      <c r="AA296" s="96">
        <f t="shared" si="145"/>
        <v>9600</v>
      </c>
      <c r="AB296" s="96">
        <f t="shared" si="146"/>
        <v>26600</v>
      </c>
      <c r="AC296" s="99">
        <v>800</v>
      </c>
      <c r="AD296" s="98"/>
      <c r="AE296" s="102">
        <f t="shared" si="147"/>
        <v>27400</v>
      </c>
      <c r="AF296" s="99">
        <v>800</v>
      </c>
      <c r="AG296" s="98"/>
      <c r="AH296" s="102">
        <f t="shared" si="164"/>
        <v>28200</v>
      </c>
      <c r="AI296" s="99">
        <v>800</v>
      </c>
      <c r="AJ296" s="98"/>
      <c r="AK296" s="102">
        <f t="shared" si="165"/>
        <v>29000</v>
      </c>
      <c r="AL296" s="99">
        <v>800</v>
      </c>
      <c r="AM296" s="98"/>
      <c r="AN296" s="102">
        <f t="shared" si="166"/>
        <v>29800</v>
      </c>
      <c r="AO296" s="99">
        <v>800</v>
      </c>
      <c r="AP296" s="114"/>
      <c r="AQ296" s="102">
        <f t="shared" si="167"/>
        <v>30600</v>
      </c>
      <c r="AR296" s="99">
        <v>800</v>
      </c>
      <c r="AS296" s="114"/>
      <c r="AT296" s="102">
        <f t="shared" si="168"/>
        <v>31400</v>
      </c>
      <c r="AU296" s="99">
        <v>800</v>
      </c>
      <c r="AV296" s="114"/>
      <c r="AW296" s="102">
        <f t="shared" si="169"/>
        <v>32200</v>
      </c>
      <c r="AX296" s="99">
        <v>800</v>
      </c>
      <c r="AY296" s="114"/>
      <c r="AZ296" s="102">
        <f t="shared" si="170"/>
        <v>33000</v>
      </c>
    </row>
    <row r="297" spans="1:52" x14ac:dyDescent="0.25">
      <c r="A297" s="41">
        <f>VLOOKUP(B297,справочник!$B$2:$E$322,4,FALSE)</f>
        <v>233</v>
      </c>
      <c r="B297" t="str">
        <f t="shared" si="143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>INT(($H$325-G297)/30)</f>
        <v>32</v>
      </c>
      <c r="I297" s="1">
        <f t="shared" si="163"/>
        <v>32000</v>
      </c>
      <c r="J297" s="17">
        <v>29000</v>
      </c>
      <c r="K297" s="17"/>
      <c r="L297" s="18">
        <f t="shared" si="142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144"/>
        <v>11000</v>
      </c>
      <c r="Z297" s="96">
        <v>12</v>
      </c>
      <c r="AA297" s="96">
        <f t="shared" si="145"/>
        <v>9600</v>
      </c>
      <c r="AB297" s="96">
        <f t="shared" si="146"/>
        <v>1600</v>
      </c>
      <c r="AC297" s="99">
        <v>800</v>
      </c>
      <c r="AD297" s="98"/>
      <c r="AE297" s="102">
        <f t="shared" si="147"/>
        <v>2400</v>
      </c>
      <c r="AF297" s="99">
        <v>800</v>
      </c>
      <c r="AG297" s="98"/>
      <c r="AH297" s="102">
        <f t="shared" si="164"/>
        <v>3200</v>
      </c>
      <c r="AI297" s="99">
        <v>800</v>
      </c>
      <c r="AJ297" s="98">
        <v>4000</v>
      </c>
      <c r="AK297" s="102">
        <f t="shared" si="165"/>
        <v>0</v>
      </c>
      <c r="AL297" s="99">
        <v>800</v>
      </c>
      <c r="AM297" s="98"/>
      <c r="AN297" s="102">
        <f t="shared" si="166"/>
        <v>800</v>
      </c>
      <c r="AO297" s="99">
        <v>800</v>
      </c>
      <c r="AP297" s="114"/>
      <c r="AQ297" s="102">
        <f t="shared" si="167"/>
        <v>1600</v>
      </c>
      <c r="AR297" s="99">
        <v>800</v>
      </c>
      <c r="AS297" s="114"/>
      <c r="AT297" s="102">
        <f t="shared" si="168"/>
        <v>2400</v>
      </c>
      <c r="AU297" s="99">
        <v>800</v>
      </c>
      <c r="AV297" s="114">
        <v>3800</v>
      </c>
      <c r="AW297" s="102">
        <f t="shared" si="169"/>
        <v>-600</v>
      </c>
      <c r="AX297" s="99">
        <v>800</v>
      </c>
      <c r="AY297" s="114"/>
      <c r="AZ297" s="102">
        <f t="shared" si="170"/>
        <v>200</v>
      </c>
    </row>
    <row r="298" spans="1:52" x14ac:dyDescent="0.25">
      <c r="A298" s="41">
        <f>VLOOKUP(B298,справочник!$B$2:$E$322,4,FALSE)</f>
        <v>256</v>
      </c>
      <c r="B298" t="str">
        <f t="shared" si="143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>INT(($H$325-G298)/30)</f>
        <v>45</v>
      </c>
      <c r="I298" s="1">
        <f t="shared" si="163"/>
        <v>45000</v>
      </c>
      <c r="J298" s="17">
        <f>32000+7000</f>
        <v>39000</v>
      </c>
      <c r="K298" s="17">
        <v>8000</v>
      </c>
      <c r="L298" s="18">
        <f t="shared" si="142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144"/>
        <v>0</v>
      </c>
      <c r="Z298" s="96">
        <v>12</v>
      </c>
      <c r="AA298" s="96">
        <f t="shared" si="145"/>
        <v>9600</v>
      </c>
      <c r="AB298" s="96">
        <f t="shared" si="146"/>
        <v>7600</v>
      </c>
      <c r="AC298" s="99">
        <v>800</v>
      </c>
      <c r="AD298" s="98"/>
      <c r="AE298" s="102">
        <f t="shared" si="147"/>
        <v>8400</v>
      </c>
      <c r="AF298" s="99">
        <v>800</v>
      </c>
      <c r="AG298" s="98"/>
      <c r="AH298" s="102">
        <f t="shared" si="164"/>
        <v>9200</v>
      </c>
      <c r="AI298" s="99">
        <v>800</v>
      </c>
      <c r="AJ298" s="98"/>
      <c r="AK298" s="102">
        <f t="shared" si="165"/>
        <v>10000</v>
      </c>
      <c r="AL298" s="99">
        <v>800</v>
      </c>
      <c r="AM298" s="98"/>
      <c r="AN298" s="102">
        <f t="shared" si="166"/>
        <v>10800</v>
      </c>
      <c r="AO298" s="99">
        <v>800</v>
      </c>
      <c r="AP298" s="114"/>
      <c r="AQ298" s="102">
        <f t="shared" si="167"/>
        <v>11600</v>
      </c>
      <c r="AR298" s="99">
        <v>800</v>
      </c>
      <c r="AS298" s="114"/>
      <c r="AT298" s="102">
        <f t="shared" si="168"/>
        <v>12400</v>
      </c>
      <c r="AU298" s="99">
        <v>800</v>
      </c>
      <c r="AV298" s="114"/>
      <c r="AW298" s="102">
        <f t="shared" si="169"/>
        <v>13200</v>
      </c>
      <c r="AX298" s="99">
        <v>800</v>
      </c>
      <c r="AY298" s="114"/>
      <c r="AZ298" s="102">
        <f t="shared" si="170"/>
        <v>14000</v>
      </c>
    </row>
    <row r="299" spans="1:52" s="80" customFormat="1" ht="25.5" customHeight="1" x14ac:dyDescent="0.25">
      <c r="A299" s="103">
        <f>VLOOKUP(B299,справочник!$B$2:$E$322,4,FALSE)</f>
        <v>113</v>
      </c>
      <c r="B299" s="80" t="str">
        <f t="shared" si="143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f>INT(($H$325-G299)/30)</f>
        <v>41</v>
      </c>
      <c r="I299" s="5">
        <f t="shared" si="163"/>
        <v>41000</v>
      </c>
      <c r="J299" s="20">
        <v>41000</v>
      </c>
      <c r="K299" s="20"/>
      <c r="L299" s="21">
        <f t="shared" si="142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145"/>
        <v>0</v>
      </c>
      <c r="AB299" s="104">
        <f t="shared" si="146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164"/>
        <v>0</v>
      </c>
      <c r="AI299" s="104">
        <v>0</v>
      </c>
      <c r="AJ299" s="105"/>
      <c r="AK299" s="106">
        <f t="shared" si="165"/>
        <v>0</v>
      </c>
      <c r="AL299" s="104">
        <v>0</v>
      </c>
      <c r="AM299" s="105"/>
      <c r="AN299" s="106">
        <f t="shared" si="166"/>
        <v>0</v>
      </c>
      <c r="AO299" s="104">
        <v>0</v>
      </c>
      <c r="AP299" s="105"/>
      <c r="AQ299" s="106">
        <f t="shared" si="167"/>
        <v>0</v>
      </c>
      <c r="AR299" s="104">
        <v>0</v>
      </c>
      <c r="AS299" s="105"/>
      <c r="AT299" s="106">
        <f t="shared" si="168"/>
        <v>0</v>
      </c>
      <c r="AU299" s="104">
        <v>0</v>
      </c>
      <c r="AV299" s="105"/>
      <c r="AW299" s="120">
        <f t="shared" si="169"/>
        <v>0</v>
      </c>
      <c r="AX299" s="104">
        <v>0</v>
      </c>
      <c r="AY299" s="105"/>
      <c r="AZ299" s="120">
        <f t="shared" si="170"/>
        <v>0</v>
      </c>
    </row>
    <row r="300" spans="1:52" s="80" customFormat="1" ht="25.5" x14ac:dyDescent="0.25">
      <c r="A300" s="103">
        <f>VLOOKUP(B300,справочник!$B$2:$E$322,4,FALSE)</f>
        <v>113</v>
      </c>
      <c r="B300" s="80" t="str">
        <f t="shared" si="143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39</v>
      </c>
      <c r="I300" s="5">
        <f t="shared" si="163"/>
        <v>39000</v>
      </c>
      <c r="J300" s="20">
        <v>20000</v>
      </c>
      <c r="K300" s="20"/>
      <c r="L300" s="21">
        <f t="shared" si="142"/>
        <v>19000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144"/>
        <v>0</v>
      </c>
      <c r="Z300" s="104">
        <v>0</v>
      </c>
      <c r="AA300" s="104">
        <f t="shared" si="145"/>
        <v>0</v>
      </c>
      <c r="AB300" s="104">
        <f t="shared" si="146"/>
        <v>19000</v>
      </c>
      <c r="AC300" s="104">
        <v>0</v>
      </c>
      <c r="AD300" s="105"/>
      <c r="AE300" s="126">
        <f>SUM(AB300:AB301)+SUM(AC300:AC301)-SUM(AD300:AD301)</f>
        <v>53400</v>
      </c>
      <c r="AF300" s="104">
        <v>0</v>
      </c>
      <c r="AG300" s="105"/>
      <c r="AH300" s="126">
        <f>SUM(AE300:AE301)+SUM(AF300:AF301)-SUM(AG300:AG301)</f>
        <v>51200</v>
      </c>
      <c r="AI300" s="104">
        <v>0</v>
      </c>
      <c r="AJ300" s="105"/>
      <c r="AK300" s="126">
        <f>SUM(AH300:AH301)+SUM(AI300:AI301)-SUM(AJ300:AJ301)</f>
        <v>52000</v>
      </c>
      <c r="AL300" s="104">
        <v>0</v>
      </c>
      <c r="AM300" s="105"/>
      <c r="AN300" s="126">
        <f>SUM(AK300:AK301)+SUM(AL300:AL301)-SUM(AM300:AM301)</f>
        <v>49800</v>
      </c>
      <c r="AO300" s="104">
        <v>0</v>
      </c>
      <c r="AP300" s="105"/>
      <c r="AQ300" s="126">
        <f>SUM(AN300:AN301)+SUM(AO300:AO301)-SUM(AP300:AP301)</f>
        <v>50600</v>
      </c>
      <c r="AR300" s="104">
        <v>0</v>
      </c>
      <c r="AS300" s="105"/>
      <c r="AT300" s="126">
        <f>SUM(AQ300:AQ301)+SUM(AR300:AR301)-SUM(AS300:AS301)</f>
        <v>51400</v>
      </c>
      <c r="AU300" s="104">
        <v>0</v>
      </c>
      <c r="AV300" s="105"/>
      <c r="AW300" s="143">
        <f>SUM(AT300:AT301)+SUM(AU300:AU301)-SUM(AV300:AV301)</f>
        <v>49200</v>
      </c>
      <c r="AX300" s="104">
        <v>0</v>
      </c>
      <c r="AY300" s="105"/>
      <c r="AZ300" s="143">
        <f>SUM(AW300:AW301)+SUM(AX300:AX301)-SUM(AY300:AY301)</f>
        <v>50000</v>
      </c>
    </row>
    <row r="301" spans="1:52" s="80" customFormat="1" ht="25.5" x14ac:dyDescent="0.25">
      <c r="A301" s="103">
        <f>VLOOKUP(B301,справочник!$B$2:$E$322,4,FALSE)</f>
        <v>113</v>
      </c>
      <c r="B301" s="80" t="str">
        <f t="shared" si="143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39</v>
      </c>
      <c r="I301" s="5">
        <f t="shared" si="163"/>
        <v>39000</v>
      </c>
      <c r="J301" s="20"/>
      <c r="K301" s="20"/>
      <c r="L301" s="21">
        <f t="shared" si="142"/>
        <v>39000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33600</v>
      </c>
      <c r="AC301" s="104">
        <v>800</v>
      </c>
      <c r="AD301" s="105"/>
      <c r="AE301" s="127"/>
      <c r="AF301" s="104">
        <v>800</v>
      </c>
      <c r="AG301" s="105">
        <v>3000</v>
      </c>
      <c r="AH301" s="127"/>
      <c r="AI301" s="104">
        <v>800</v>
      </c>
      <c r="AJ301" s="105"/>
      <c r="AK301" s="127"/>
      <c r="AL301" s="104">
        <v>800</v>
      </c>
      <c r="AM301" s="105">
        <v>3000</v>
      </c>
      <c r="AN301" s="127"/>
      <c r="AO301" s="104">
        <v>800</v>
      </c>
      <c r="AP301" s="105"/>
      <c r="AQ301" s="127"/>
      <c r="AR301" s="104">
        <v>800</v>
      </c>
      <c r="AS301" s="105"/>
      <c r="AT301" s="127"/>
      <c r="AU301" s="104">
        <v>800</v>
      </c>
      <c r="AV301" s="105">
        <v>3000</v>
      </c>
      <c r="AW301" s="144"/>
      <c r="AX301" s="104">
        <v>800</v>
      </c>
      <c r="AY301" s="105"/>
      <c r="AZ301" s="144"/>
    </row>
    <row r="302" spans="1:52" ht="25.5" customHeight="1" x14ac:dyDescent="0.25">
      <c r="A302" s="41">
        <f>VLOOKUP(B302,справочник!$B$2:$E$322,4,FALSE)</f>
        <v>180</v>
      </c>
      <c r="B302" t="str">
        <f t="shared" si="143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>INT(($H$325-G302)/30)</f>
        <v>19</v>
      </c>
      <c r="I302" s="1">
        <f t="shared" si="163"/>
        <v>19000</v>
      </c>
      <c r="J302" s="17">
        <v>19000</v>
      </c>
      <c r="K302" s="17"/>
      <c r="L302" s="18">
        <f t="shared" si="142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144"/>
        <v>4800</v>
      </c>
      <c r="Z302" s="96">
        <v>12</v>
      </c>
      <c r="AA302" s="96">
        <f t="shared" si="145"/>
        <v>9600</v>
      </c>
      <c r="AB302" s="96">
        <f t="shared" si="146"/>
        <v>4800</v>
      </c>
      <c r="AC302" s="99">
        <v>800</v>
      </c>
      <c r="AD302" s="98"/>
      <c r="AE302" s="102">
        <f t="shared" si="147"/>
        <v>5600</v>
      </c>
      <c r="AF302" s="99">
        <v>800</v>
      </c>
      <c r="AG302" s="98"/>
      <c r="AH302" s="102">
        <f t="shared" ref="AH302:AH306" si="171">AE302+AF302-AG302</f>
        <v>6400</v>
      </c>
      <c r="AI302" s="99">
        <v>800</v>
      </c>
      <c r="AJ302" s="98"/>
      <c r="AK302" s="102">
        <f t="shared" ref="AK302:AK306" si="172">AH302+AI302-AJ302</f>
        <v>7200</v>
      </c>
      <c r="AL302" s="99">
        <v>800</v>
      </c>
      <c r="AM302" s="98"/>
      <c r="AN302" s="102">
        <f t="shared" ref="AN302:AN306" si="173">AK302+AL302-AM302</f>
        <v>8000</v>
      </c>
      <c r="AO302" s="99">
        <v>800</v>
      </c>
      <c r="AP302" s="114">
        <v>14400</v>
      </c>
      <c r="AQ302" s="102">
        <f t="shared" ref="AQ302:AQ306" si="174">AN302+AO302-AP302</f>
        <v>-5600</v>
      </c>
      <c r="AR302" s="99">
        <v>800</v>
      </c>
      <c r="AS302" s="114"/>
      <c r="AT302" s="102">
        <f t="shared" ref="AT302:AT306" si="175">AQ302+AR302-AS302</f>
        <v>-4800</v>
      </c>
      <c r="AU302" s="99">
        <v>800</v>
      </c>
      <c r="AV302" s="114"/>
      <c r="AW302" s="102">
        <f t="shared" ref="AW302:AW306" si="176">AT302+AU302-AV302</f>
        <v>-4000</v>
      </c>
      <c r="AX302" s="99">
        <v>800</v>
      </c>
      <c r="AY302" s="114"/>
      <c r="AZ302" s="102">
        <f t="shared" ref="AZ302:AZ306" si="177">AW302+AX302-AY302</f>
        <v>-3200</v>
      </c>
    </row>
    <row r="303" spans="1:52" x14ac:dyDescent="0.25">
      <c r="A303" s="41">
        <f>VLOOKUP(B303,справочник!$B$2:$E$322,4,FALSE)</f>
        <v>2</v>
      </c>
      <c r="B303" t="str">
        <f t="shared" si="143"/>
        <v xml:space="preserve">2Чернявская Оксана Юрьевна        </v>
      </c>
      <c r="C303" s="1">
        <v>2</v>
      </c>
      <c r="D303" s="2" t="s">
        <v>288</v>
      </c>
      <c r="E303" s="1" t="s">
        <v>595</v>
      </c>
      <c r="F303" s="16">
        <v>41737</v>
      </c>
      <c r="G303" s="16">
        <v>41760</v>
      </c>
      <c r="H303" s="17">
        <f>INT(($H$325-G303)/30)</f>
        <v>20</v>
      </c>
      <c r="I303" s="1">
        <f t="shared" si="163"/>
        <v>20000</v>
      </c>
      <c r="J303" s="17">
        <v>11000</v>
      </c>
      <c r="K303" s="17"/>
      <c r="L303" s="18">
        <f t="shared" si="142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144"/>
        <v>1000</v>
      </c>
      <c r="Z303" s="96">
        <v>12</v>
      </c>
      <c r="AA303" s="96">
        <f t="shared" si="145"/>
        <v>9600</v>
      </c>
      <c r="AB303" s="96">
        <f t="shared" si="146"/>
        <v>17600</v>
      </c>
      <c r="AC303" s="99">
        <v>800</v>
      </c>
      <c r="AD303" s="98"/>
      <c r="AE303" s="102">
        <f t="shared" si="147"/>
        <v>18400</v>
      </c>
      <c r="AF303" s="99">
        <v>800</v>
      </c>
      <c r="AG303" s="98"/>
      <c r="AH303" s="102">
        <f t="shared" si="171"/>
        <v>19200</v>
      </c>
      <c r="AI303" s="99">
        <v>800</v>
      </c>
      <c r="AJ303" s="98"/>
      <c r="AK303" s="102">
        <f t="shared" si="172"/>
        <v>20000</v>
      </c>
      <c r="AL303" s="99">
        <v>800</v>
      </c>
      <c r="AM303" s="98"/>
      <c r="AN303" s="102">
        <f t="shared" si="173"/>
        <v>20800</v>
      </c>
      <c r="AO303" s="99">
        <v>800</v>
      </c>
      <c r="AP303" s="114"/>
      <c r="AQ303" s="102">
        <f t="shared" si="174"/>
        <v>21600</v>
      </c>
      <c r="AR303" s="99">
        <v>800</v>
      </c>
      <c r="AS303" s="114"/>
      <c r="AT303" s="102">
        <f t="shared" si="175"/>
        <v>22400</v>
      </c>
      <c r="AU303" s="99">
        <v>800</v>
      </c>
      <c r="AV303" s="114"/>
      <c r="AW303" s="102">
        <f t="shared" si="176"/>
        <v>23200</v>
      </c>
      <c r="AX303" s="99">
        <v>800</v>
      </c>
      <c r="AY303" s="114"/>
      <c r="AZ303" s="102">
        <f t="shared" si="177"/>
        <v>24000</v>
      </c>
    </row>
    <row r="304" spans="1:52" ht="25.5" x14ac:dyDescent="0.25">
      <c r="A304" s="41">
        <f>VLOOKUP(B304,справочник!$B$2:$E$322,4,FALSE)</f>
        <v>23</v>
      </c>
      <c r="B304" t="str">
        <f t="shared" si="143"/>
        <v>23Чигрины Анна Анатольевна и Геннадий Иванович</v>
      </c>
      <c r="C304" s="1">
        <v>23</v>
      </c>
      <c r="D304" s="2" t="s">
        <v>289</v>
      </c>
      <c r="E304" s="1" t="s">
        <v>596</v>
      </c>
      <c r="F304" s="16">
        <v>41422</v>
      </c>
      <c r="G304" s="16">
        <v>41456</v>
      </c>
      <c r="H304" s="17">
        <f>INT(($H$325-G304)/30)</f>
        <v>30</v>
      </c>
      <c r="I304" s="1">
        <f t="shared" si="163"/>
        <v>30000</v>
      </c>
      <c r="J304" s="17">
        <v>30000</v>
      </c>
      <c r="K304" s="17"/>
      <c r="L304" s="18">
        <f t="shared" si="142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144"/>
        <v>21200</v>
      </c>
      <c r="Z304" s="96">
        <v>12</v>
      </c>
      <c r="AA304" s="96">
        <f t="shared" si="145"/>
        <v>9600</v>
      </c>
      <c r="AB304" s="96">
        <f>L304+AA304-Y304</f>
        <v>-11600</v>
      </c>
      <c r="AC304" s="99">
        <v>800</v>
      </c>
      <c r="AD304" s="98"/>
      <c r="AE304" s="102">
        <f t="shared" si="147"/>
        <v>-10800</v>
      </c>
      <c r="AF304" s="99">
        <v>800</v>
      </c>
      <c r="AG304" s="98"/>
      <c r="AH304" s="102">
        <f t="shared" si="171"/>
        <v>-10000</v>
      </c>
      <c r="AI304" s="99">
        <v>800</v>
      </c>
      <c r="AJ304" s="98"/>
      <c r="AK304" s="102">
        <f t="shared" si="172"/>
        <v>-9200</v>
      </c>
      <c r="AL304" s="99">
        <v>800</v>
      </c>
      <c r="AM304" s="98"/>
      <c r="AN304" s="102">
        <f t="shared" si="173"/>
        <v>-8400</v>
      </c>
      <c r="AO304" s="99">
        <v>800</v>
      </c>
      <c r="AP304" s="114"/>
      <c r="AQ304" s="102">
        <f t="shared" si="174"/>
        <v>-7600</v>
      </c>
      <c r="AR304" s="99">
        <v>800</v>
      </c>
      <c r="AS304" s="114"/>
      <c r="AT304" s="102">
        <f t="shared" si="175"/>
        <v>-6800</v>
      </c>
      <c r="AU304" s="99">
        <v>800</v>
      </c>
      <c r="AV304" s="114"/>
      <c r="AW304" s="102">
        <f t="shared" si="176"/>
        <v>-6000</v>
      </c>
      <c r="AX304" s="99">
        <v>800</v>
      </c>
      <c r="AY304" s="114"/>
      <c r="AZ304" s="102">
        <f t="shared" si="177"/>
        <v>-5200</v>
      </c>
    </row>
    <row r="305" spans="1:52" x14ac:dyDescent="0.25">
      <c r="A305" s="41">
        <f>VLOOKUP(B305,справочник!$B$2:$E$322,4,FALSE)</f>
        <v>168</v>
      </c>
      <c r="B305" t="str">
        <f t="shared" si="143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>INT(($H$325-G305)/30)</f>
        <v>13</v>
      </c>
      <c r="I305" s="1">
        <f t="shared" si="163"/>
        <v>13000</v>
      </c>
      <c r="J305" s="17">
        <v>11000</v>
      </c>
      <c r="K305" s="17">
        <v>2000</v>
      </c>
      <c r="L305" s="18">
        <f t="shared" si="142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144"/>
        <v>12000</v>
      </c>
      <c r="Z305" s="96">
        <v>12</v>
      </c>
      <c r="AA305" s="96">
        <f t="shared" si="145"/>
        <v>9600</v>
      </c>
      <c r="AB305" s="96">
        <f t="shared" si="146"/>
        <v>-2400</v>
      </c>
      <c r="AC305" s="99">
        <v>800</v>
      </c>
      <c r="AD305" s="98"/>
      <c r="AE305" s="102">
        <f t="shared" si="147"/>
        <v>-1600</v>
      </c>
      <c r="AF305" s="99">
        <v>800</v>
      </c>
      <c r="AG305" s="98">
        <v>2000</v>
      </c>
      <c r="AH305" s="102">
        <f t="shared" si="171"/>
        <v>-2800</v>
      </c>
      <c r="AI305" s="99">
        <v>800</v>
      </c>
      <c r="AJ305" s="98"/>
      <c r="AK305" s="102">
        <f t="shared" si="172"/>
        <v>-2000</v>
      </c>
      <c r="AL305" s="99">
        <v>800</v>
      </c>
      <c r="AM305" s="98">
        <v>2000</v>
      </c>
      <c r="AN305" s="102">
        <f t="shared" si="173"/>
        <v>-3200</v>
      </c>
      <c r="AO305" s="99">
        <v>800</v>
      </c>
      <c r="AP305" s="114"/>
      <c r="AQ305" s="102">
        <f t="shared" si="174"/>
        <v>-2400</v>
      </c>
      <c r="AR305" s="99">
        <v>800</v>
      </c>
      <c r="AS305" s="114">
        <v>2000</v>
      </c>
      <c r="AT305" s="102">
        <f t="shared" si="175"/>
        <v>-3600</v>
      </c>
      <c r="AU305" s="99">
        <v>800</v>
      </c>
      <c r="AV305" s="114">
        <v>2000</v>
      </c>
      <c r="AW305" s="102">
        <f t="shared" si="176"/>
        <v>-4800</v>
      </c>
      <c r="AX305" s="99">
        <v>800</v>
      </c>
      <c r="AY305" s="114"/>
      <c r="AZ305" s="102">
        <f t="shared" si="177"/>
        <v>-4000</v>
      </c>
    </row>
    <row r="306" spans="1:52" ht="25.5" customHeight="1" x14ac:dyDescent="0.25">
      <c r="A306" s="41">
        <f>VLOOKUP(B306,справочник!$B$2:$E$322,4,FALSE)</f>
        <v>84</v>
      </c>
      <c r="B306" t="str">
        <f t="shared" si="143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>INT(($H$325-G306)/30)</f>
        <v>52</v>
      </c>
      <c r="I306" s="1">
        <f t="shared" si="163"/>
        <v>52000</v>
      </c>
      <c r="J306" s="17">
        <f>1000+51000</f>
        <v>52000</v>
      </c>
      <c r="K306" s="17"/>
      <c r="L306" s="18">
        <f t="shared" si="142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144"/>
        <v>9600</v>
      </c>
      <c r="Z306" s="96">
        <v>12</v>
      </c>
      <c r="AA306" s="96">
        <f t="shared" si="145"/>
        <v>9600</v>
      </c>
      <c r="AB306" s="96">
        <f t="shared" si="146"/>
        <v>0</v>
      </c>
      <c r="AC306" s="99">
        <v>800</v>
      </c>
      <c r="AD306" s="98"/>
      <c r="AE306" s="102">
        <f t="shared" si="147"/>
        <v>800</v>
      </c>
      <c r="AF306" s="99">
        <v>800</v>
      </c>
      <c r="AG306" s="98"/>
      <c r="AH306" s="102">
        <f t="shared" si="171"/>
        <v>1600</v>
      </c>
      <c r="AI306" s="99">
        <v>800</v>
      </c>
      <c r="AJ306" s="98">
        <v>4800</v>
      </c>
      <c r="AK306" s="102">
        <f t="shared" si="172"/>
        <v>-2400</v>
      </c>
      <c r="AL306" s="99">
        <v>800</v>
      </c>
      <c r="AM306" s="98"/>
      <c r="AN306" s="102">
        <f t="shared" si="173"/>
        <v>-1600</v>
      </c>
      <c r="AO306" s="99">
        <v>800</v>
      </c>
      <c r="AP306" s="114"/>
      <c r="AQ306" s="102">
        <f t="shared" si="174"/>
        <v>-800</v>
      </c>
      <c r="AR306" s="99">
        <v>800</v>
      </c>
      <c r="AS306" s="114"/>
      <c r="AT306" s="102">
        <f t="shared" si="175"/>
        <v>0</v>
      </c>
      <c r="AU306" s="99">
        <v>800</v>
      </c>
      <c r="AV306" s="114"/>
      <c r="AW306" s="102">
        <f t="shared" si="176"/>
        <v>800</v>
      </c>
      <c r="AX306" s="99">
        <v>800</v>
      </c>
      <c r="AY306" s="114"/>
      <c r="AZ306" s="102">
        <f t="shared" si="177"/>
        <v>1600</v>
      </c>
    </row>
    <row r="307" spans="1:52" s="80" customFormat="1" x14ac:dyDescent="0.25">
      <c r="A307" s="103">
        <f>VLOOKUP(B307,справочник!$B$2:$E$322,4,FALSE)</f>
        <v>88</v>
      </c>
      <c r="B307" s="80" t="str">
        <f t="shared" si="143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>INT(($H$325-G307)/30)</f>
        <v>48</v>
      </c>
      <c r="I307" s="5">
        <f t="shared" si="163"/>
        <v>48000</v>
      </c>
      <c r="J307" s="20">
        <v>44000</v>
      </c>
      <c r="K307" s="20"/>
      <c r="L307" s="21">
        <f t="shared" si="142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 t="shared" si="144"/>
        <v>17600</v>
      </c>
      <c r="Z307" s="104">
        <v>12</v>
      </c>
      <c r="AA307" s="104">
        <f t="shared" si="145"/>
        <v>9600</v>
      </c>
      <c r="AB307" s="104">
        <f t="shared" si="146"/>
        <v>-4000</v>
      </c>
      <c r="AC307" s="104">
        <v>800</v>
      </c>
      <c r="AD307" s="105"/>
      <c r="AE307" s="126">
        <f>+SUM(AC307:AC308)</f>
        <v>800</v>
      </c>
      <c r="AF307" s="104">
        <v>800</v>
      </c>
      <c r="AG307" s="105"/>
      <c r="AH307" s="126">
        <f>+SUM(AF307:AF308)</f>
        <v>800</v>
      </c>
      <c r="AI307" s="104">
        <v>800</v>
      </c>
      <c r="AJ307" s="105"/>
      <c r="AK307" s="126">
        <f>+SUM(AI307:AI308)</f>
        <v>800</v>
      </c>
      <c r="AL307" s="104">
        <v>800</v>
      </c>
      <c r="AM307" s="105"/>
      <c r="AN307" s="126">
        <f>+SUM(AL307:AL308)</f>
        <v>800</v>
      </c>
      <c r="AO307" s="104">
        <v>800</v>
      </c>
      <c r="AP307" s="105"/>
      <c r="AQ307" s="126">
        <f>+SUM(AO307:AO308)</f>
        <v>800</v>
      </c>
      <c r="AR307" s="104">
        <v>800</v>
      </c>
      <c r="AS307" s="105"/>
      <c r="AT307" s="126">
        <f>+SUM(AR307:AR308)</f>
        <v>800</v>
      </c>
      <c r="AU307" s="104">
        <v>800</v>
      </c>
      <c r="AV307" s="105"/>
      <c r="AW307" s="143">
        <f>+SUM(AU307:AU308)</f>
        <v>800</v>
      </c>
      <c r="AX307" s="104">
        <v>800</v>
      </c>
      <c r="AY307" s="105"/>
      <c r="AZ307" s="143">
        <f>+SUM(AX307:AX308)</f>
        <v>800</v>
      </c>
    </row>
    <row r="308" spans="1:52" s="80" customFormat="1" x14ac:dyDescent="0.25">
      <c r="A308" s="103">
        <f>VLOOKUP(B308,справочник!$B$2:$E$322,4,FALSE)</f>
        <v>88</v>
      </c>
      <c r="B308" s="80" t="str">
        <f t="shared" si="143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163"/>
        <v>46000</v>
      </c>
      <c r="J308" s="20">
        <v>44000</v>
      </c>
      <c r="K308" s="20"/>
      <c r="L308" s="21">
        <f t="shared" si="142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144"/>
        <v>0</v>
      </c>
      <c r="Z308" s="104">
        <v>0</v>
      </c>
      <c r="AA308" s="104">
        <f t="shared" si="145"/>
        <v>0</v>
      </c>
      <c r="AB308" s="104">
        <f t="shared" si="146"/>
        <v>2000</v>
      </c>
      <c r="AC308" s="104">
        <v>0</v>
      </c>
      <c r="AD308" s="105"/>
      <c r="AE308" s="127"/>
      <c r="AF308" s="104">
        <v>0</v>
      </c>
      <c r="AG308" s="105"/>
      <c r="AH308" s="127"/>
      <c r="AI308" s="104">
        <v>0</v>
      </c>
      <c r="AJ308" s="105">
        <v>4800</v>
      </c>
      <c r="AK308" s="127"/>
      <c r="AL308" s="104">
        <v>0</v>
      </c>
      <c r="AM308" s="105"/>
      <c r="AN308" s="127"/>
      <c r="AO308" s="104">
        <v>0</v>
      </c>
      <c r="AP308" s="105"/>
      <c r="AQ308" s="127"/>
      <c r="AR308" s="104">
        <v>0</v>
      </c>
      <c r="AS308" s="105">
        <v>4800</v>
      </c>
      <c r="AT308" s="127"/>
      <c r="AU308" s="104">
        <v>0</v>
      </c>
      <c r="AV308" s="105"/>
      <c r="AW308" s="144"/>
      <c r="AX308" s="104">
        <v>0</v>
      </c>
      <c r="AY308" s="105"/>
      <c r="AZ308" s="144"/>
    </row>
    <row r="309" spans="1:52" x14ac:dyDescent="0.25">
      <c r="A309" s="41">
        <f>VLOOKUP(B309,справочник!$B$2:$E$322,4,FALSE)</f>
        <v>78</v>
      </c>
      <c r="B309" t="str">
        <f t="shared" si="143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144"/>
        <v>25000</v>
      </c>
      <c r="Z309" s="96">
        <v>12</v>
      </c>
      <c r="AA309" s="96">
        <f t="shared" si="145"/>
        <v>9600</v>
      </c>
      <c r="AB309" s="96">
        <f t="shared" si="146"/>
        <v>14600</v>
      </c>
      <c r="AC309" s="99">
        <v>800</v>
      </c>
      <c r="AD309" s="98"/>
      <c r="AE309" s="102">
        <f t="shared" si="147"/>
        <v>15400</v>
      </c>
      <c r="AF309" s="99">
        <v>800</v>
      </c>
      <c r="AG309" s="98"/>
      <c r="AH309" s="102">
        <f t="shared" ref="AH309:AH324" si="178">AE309+AF309-AG309</f>
        <v>16200</v>
      </c>
      <c r="AI309" s="99">
        <v>800</v>
      </c>
      <c r="AJ309" s="98"/>
      <c r="AK309" s="102">
        <f t="shared" ref="AK309:AK324" si="179">AH309+AI309-AJ309</f>
        <v>17000</v>
      </c>
      <c r="AL309" s="99">
        <v>800</v>
      </c>
      <c r="AM309" s="98"/>
      <c r="AN309" s="102">
        <f t="shared" ref="AN309:AN324" si="180">AK309+AL309-AM309</f>
        <v>17800</v>
      </c>
      <c r="AO309" s="99">
        <v>800</v>
      </c>
      <c r="AP309" s="114"/>
      <c r="AQ309" s="102">
        <f t="shared" ref="AQ309:AQ324" si="181">AN309+AO309-AP309</f>
        <v>18600</v>
      </c>
      <c r="AR309" s="99">
        <v>800</v>
      </c>
      <c r="AS309" s="114"/>
      <c r="AT309" s="102">
        <f t="shared" ref="AT309:AT324" si="182">AQ309+AR309-AS309</f>
        <v>19400</v>
      </c>
      <c r="AU309" s="99">
        <v>800</v>
      </c>
      <c r="AV309" s="114"/>
      <c r="AW309" s="102">
        <f t="shared" ref="AW309:AW324" si="183">AT309+AU309-AV309</f>
        <v>20200</v>
      </c>
      <c r="AX309" s="99">
        <v>800</v>
      </c>
      <c r="AY309" s="114"/>
      <c r="AZ309" s="102">
        <f t="shared" ref="AZ309:AZ324" si="184">AW309+AX309-AY309</f>
        <v>21000</v>
      </c>
    </row>
    <row r="310" spans="1:52" x14ac:dyDescent="0.25">
      <c r="A310" s="41">
        <f>VLOOKUP(B310,справочник!$B$2:$E$322,4,FALSE)</f>
        <v>77</v>
      </c>
      <c r="B310" t="str">
        <f t="shared" si="143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>INT(($H$325-G310)/30)</f>
        <v>48</v>
      </c>
      <c r="I310" s="1">
        <f t="shared" ref="I310:I324" si="185">H310*1000</f>
        <v>48000</v>
      </c>
      <c r="J310" s="17">
        <v>15000</v>
      </c>
      <c r="K310" s="17"/>
      <c r="L310" s="18">
        <f t="shared" ref="L310:L324" si="186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144"/>
        <v>0</v>
      </c>
      <c r="Z310" s="96">
        <v>12</v>
      </c>
      <c r="AA310" s="96">
        <f t="shared" si="145"/>
        <v>9600</v>
      </c>
      <c r="AB310" s="96">
        <f t="shared" si="146"/>
        <v>42600</v>
      </c>
      <c r="AC310" s="99">
        <v>800</v>
      </c>
      <c r="AD310" s="98"/>
      <c r="AE310" s="102">
        <f t="shared" si="147"/>
        <v>43400</v>
      </c>
      <c r="AF310" s="99">
        <v>800</v>
      </c>
      <c r="AG310" s="98"/>
      <c r="AH310" s="102">
        <f t="shared" si="178"/>
        <v>44200</v>
      </c>
      <c r="AI310" s="99">
        <v>800</v>
      </c>
      <c r="AJ310" s="98"/>
      <c r="AK310" s="102">
        <f t="shared" si="179"/>
        <v>45000</v>
      </c>
      <c r="AL310" s="99">
        <v>800</v>
      </c>
      <c r="AM310" s="98"/>
      <c r="AN310" s="102">
        <f t="shared" si="180"/>
        <v>45800</v>
      </c>
      <c r="AO310" s="99">
        <v>800</v>
      </c>
      <c r="AP310" s="114"/>
      <c r="AQ310" s="102">
        <f t="shared" si="181"/>
        <v>46600</v>
      </c>
      <c r="AR310" s="99">
        <v>800</v>
      </c>
      <c r="AS310" s="114"/>
      <c r="AT310" s="102">
        <f t="shared" si="182"/>
        <v>47400</v>
      </c>
      <c r="AU310" s="99">
        <v>800</v>
      </c>
      <c r="AV310" s="114"/>
      <c r="AW310" s="102">
        <f t="shared" si="183"/>
        <v>48200</v>
      </c>
      <c r="AX310" s="99">
        <v>800</v>
      </c>
      <c r="AY310" s="114"/>
      <c r="AZ310" s="102">
        <f t="shared" si="184"/>
        <v>49000</v>
      </c>
    </row>
    <row r="311" spans="1:52" ht="25.5" customHeight="1" x14ac:dyDescent="0.25">
      <c r="A311" s="41">
        <f>VLOOKUP(B311,справочник!$B$2:$E$322,4,FALSE)</f>
        <v>306</v>
      </c>
      <c r="B311" t="str">
        <f t="shared" si="143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>INT(($H$325-G311)/30)</f>
        <v>42</v>
      </c>
      <c r="I311" s="1">
        <f t="shared" si="185"/>
        <v>42000</v>
      </c>
      <c r="J311" s="17">
        <v>11000</v>
      </c>
      <c r="K311" s="17"/>
      <c r="L311" s="18">
        <f t="shared" si="186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144"/>
        <v>0</v>
      </c>
      <c r="Z311" s="96">
        <v>12</v>
      </c>
      <c r="AA311" s="96">
        <f t="shared" si="145"/>
        <v>9600</v>
      </c>
      <c r="AB311" s="96">
        <f t="shared" si="146"/>
        <v>40600</v>
      </c>
      <c r="AC311" s="99">
        <v>800</v>
      </c>
      <c r="AD311" s="98"/>
      <c r="AE311" s="102">
        <f t="shared" si="147"/>
        <v>41400</v>
      </c>
      <c r="AF311" s="99">
        <v>800</v>
      </c>
      <c r="AG311" s="98"/>
      <c r="AH311" s="102">
        <f t="shared" si="178"/>
        <v>42200</v>
      </c>
      <c r="AI311" s="99">
        <v>800</v>
      </c>
      <c r="AJ311" s="98"/>
      <c r="AK311" s="102">
        <f t="shared" si="179"/>
        <v>43000</v>
      </c>
      <c r="AL311" s="99">
        <v>800</v>
      </c>
      <c r="AM311" s="98"/>
      <c r="AN311" s="102">
        <f t="shared" si="180"/>
        <v>43800</v>
      </c>
      <c r="AO311" s="99">
        <v>800</v>
      </c>
      <c r="AP311" s="114"/>
      <c r="AQ311" s="102">
        <f t="shared" si="181"/>
        <v>44600</v>
      </c>
      <c r="AR311" s="99">
        <v>800</v>
      </c>
      <c r="AS311" s="114"/>
      <c r="AT311" s="102">
        <f t="shared" si="182"/>
        <v>45400</v>
      </c>
      <c r="AU311" s="99">
        <v>800</v>
      </c>
      <c r="AV311" s="114"/>
      <c r="AW311" s="102">
        <f t="shared" si="183"/>
        <v>46200</v>
      </c>
      <c r="AX311" s="99">
        <v>800</v>
      </c>
      <c r="AY311" s="114"/>
      <c r="AZ311" s="102">
        <f t="shared" si="184"/>
        <v>47000</v>
      </c>
    </row>
    <row r="312" spans="1:52" ht="25.5" customHeight="1" x14ac:dyDescent="0.25">
      <c r="A312" s="41">
        <f>VLOOKUP(B312,справочник!$B$2:$E$322,4,FALSE)</f>
        <v>182</v>
      </c>
      <c r="B312" t="str">
        <f t="shared" si="143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>INT(($H$325-G312)/30)</f>
        <v>20</v>
      </c>
      <c r="I312" s="1">
        <f t="shared" si="185"/>
        <v>20000</v>
      </c>
      <c r="J312" s="17">
        <v>14000</v>
      </c>
      <c r="K312" s="17"/>
      <c r="L312" s="18">
        <f t="shared" si="186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144"/>
        <v>9200</v>
      </c>
      <c r="Z312" s="96">
        <v>12</v>
      </c>
      <c r="AA312" s="96">
        <f t="shared" si="145"/>
        <v>9600</v>
      </c>
      <c r="AB312" s="96">
        <f t="shared" si="146"/>
        <v>6400</v>
      </c>
      <c r="AC312" s="99">
        <v>800</v>
      </c>
      <c r="AD312" s="98"/>
      <c r="AE312" s="102">
        <f t="shared" si="147"/>
        <v>7200</v>
      </c>
      <c r="AF312" s="99">
        <v>800</v>
      </c>
      <c r="AG312" s="98"/>
      <c r="AH312" s="102">
        <f t="shared" si="178"/>
        <v>8000</v>
      </c>
      <c r="AI312" s="99">
        <v>800</v>
      </c>
      <c r="AJ312" s="98"/>
      <c r="AK312" s="102">
        <f t="shared" si="179"/>
        <v>8800</v>
      </c>
      <c r="AL312" s="99">
        <v>800</v>
      </c>
      <c r="AM312" s="98"/>
      <c r="AN312" s="102">
        <f t="shared" si="180"/>
        <v>9600</v>
      </c>
      <c r="AO312" s="99">
        <v>800</v>
      </c>
      <c r="AP312" s="114"/>
      <c r="AQ312" s="102">
        <f t="shared" si="181"/>
        <v>10400</v>
      </c>
      <c r="AR312" s="99">
        <v>800</v>
      </c>
      <c r="AS312" s="114"/>
      <c r="AT312" s="102">
        <f t="shared" si="182"/>
        <v>11200</v>
      </c>
      <c r="AU312" s="99">
        <v>800</v>
      </c>
      <c r="AV312" s="114"/>
      <c r="AW312" s="102">
        <f t="shared" si="183"/>
        <v>12000</v>
      </c>
      <c r="AX312" s="99">
        <v>800</v>
      </c>
      <c r="AY312" s="114"/>
      <c r="AZ312" s="102">
        <f t="shared" si="184"/>
        <v>12800</v>
      </c>
    </row>
    <row r="313" spans="1:52" x14ac:dyDescent="0.25">
      <c r="A313" s="41">
        <f>VLOOKUP(B313,справочник!$B$2:$E$322,4,FALSE)</f>
        <v>95</v>
      </c>
      <c r="B313" t="str">
        <f t="shared" si="143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>INT(($H$325-G313)/30)</f>
        <v>25</v>
      </c>
      <c r="I313" s="1">
        <f t="shared" si="185"/>
        <v>25000</v>
      </c>
      <c r="J313" s="17">
        <v>20000</v>
      </c>
      <c r="K313" s="17"/>
      <c r="L313" s="18">
        <f t="shared" si="186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144"/>
        <v>9000</v>
      </c>
      <c r="Z313" s="96">
        <v>12</v>
      </c>
      <c r="AA313" s="96">
        <f t="shared" si="145"/>
        <v>9600</v>
      </c>
      <c r="AB313" s="96">
        <f t="shared" si="146"/>
        <v>5600</v>
      </c>
      <c r="AC313" s="99">
        <v>800</v>
      </c>
      <c r="AD313" s="98"/>
      <c r="AE313" s="102">
        <f t="shared" si="147"/>
        <v>6400</v>
      </c>
      <c r="AF313" s="99">
        <v>800</v>
      </c>
      <c r="AG313" s="98"/>
      <c r="AH313" s="102">
        <f t="shared" si="178"/>
        <v>7200</v>
      </c>
      <c r="AI313" s="99">
        <v>800</v>
      </c>
      <c r="AJ313" s="98"/>
      <c r="AK313" s="102">
        <f t="shared" si="179"/>
        <v>8000</v>
      </c>
      <c r="AL313" s="99">
        <v>800</v>
      </c>
      <c r="AM313" s="98"/>
      <c r="AN313" s="102">
        <f t="shared" si="180"/>
        <v>8800</v>
      </c>
      <c r="AO313" s="99">
        <v>800</v>
      </c>
      <c r="AP313" s="114"/>
      <c r="AQ313" s="102">
        <f t="shared" si="181"/>
        <v>9600</v>
      </c>
      <c r="AR313" s="99">
        <v>800</v>
      </c>
      <c r="AS313" s="114"/>
      <c r="AT313" s="102">
        <f t="shared" si="182"/>
        <v>10400</v>
      </c>
      <c r="AU313" s="99">
        <v>800</v>
      </c>
      <c r="AV313" s="114"/>
      <c r="AW313" s="102">
        <f t="shared" si="183"/>
        <v>11200</v>
      </c>
      <c r="AX313" s="99">
        <v>800</v>
      </c>
      <c r="AY313" s="114"/>
      <c r="AZ313" s="102">
        <f t="shared" si="184"/>
        <v>12000</v>
      </c>
    </row>
    <row r="314" spans="1:52" x14ac:dyDescent="0.25">
      <c r="A314" s="41">
        <f>VLOOKUP(B314,справочник!$B$2:$E$322,4,FALSE)</f>
        <v>108</v>
      </c>
      <c r="B314" t="str">
        <f t="shared" si="143"/>
        <v>113Шурдук Лариса Анатольевна (Игорь)</v>
      </c>
      <c r="C314" s="1">
        <v>113</v>
      </c>
      <c r="D314" s="2" t="s">
        <v>299</v>
      </c>
      <c r="E314" s="1" t="s">
        <v>605</v>
      </c>
      <c r="F314" s="16">
        <v>40938</v>
      </c>
      <c r="G314" s="16">
        <v>40940</v>
      </c>
      <c r="H314" s="17">
        <f>INT(($H$325-G314)/30)</f>
        <v>47</v>
      </c>
      <c r="I314" s="1">
        <f t="shared" si="185"/>
        <v>47000</v>
      </c>
      <c r="J314" s="17">
        <f>24000+11000</f>
        <v>35000</v>
      </c>
      <c r="K314" s="17">
        <v>8000</v>
      </c>
      <c r="L314" s="18">
        <f t="shared" si="186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144"/>
        <v>13600</v>
      </c>
      <c r="Z314" s="96">
        <v>12</v>
      </c>
      <c r="AA314" s="96">
        <f t="shared" si="145"/>
        <v>9600</v>
      </c>
      <c r="AB314" s="96">
        <f t="shared" si="146"/>
        <v>0</v>
      </c>
      <c r="AC314" s="99">
        <v>800</v>
      </c>
      <c r="AD314" s="98"/>
      <c r="AE314" s="102">
        <f t="shared" si="147"/>
        <v>800</v>
      </c>
      <c r="AF314" s="99">
        <v>800</v>
      </c>
      <c r="AG314" s="98"/>
      <c r="AH314" s="102">
        <f t="shared" si="178"/>
        <v>1600</v>
      </c>
      <c r="AI314" s="99">
        <v>800</v>
      </c>
      <c r="AJ314" s="98"/>
      <c r="AK314" s="102">
        <f t="shared" si="179"/>
        <v>2400</v>
      </c>
      <c r="AL314" s="99">
        <v>800</v>
      </c>
      <c r="AM314" s="98">
        <v>2400</v>
      </c>
      <c r="AN314" s="102">
        <f t="shared" si="180"/>
        <v>800</v>
      </c>
      <c r="AO314" s="99">
        <v>800</v>
      </c>
      <c r="AP314" s="114"/>
      <c r="AQ314" s="102">
        <f t="shared" si="181"/>
        <v>1600</v>
      </c>
      <c r="AR314" s="99">
        <v>800</v>
      </c>
      <c r="AS314" s="114"/>
      <c r="AT314" s="102">
        <f t="shared" si="182"/>
        <v>2400</v>
      </c>
      <c r="AU314" s="99">
        <v>800</v>
      </c>
      <c r="AV314" s="114">
        <v>2400</v>
      </c>
      <c r="AW314" s="102">
        <f t="shared" si="183"/>
        <v>800</v>
      </c>
      <c r="AX314" s="99">
        <v>800</v>
      </c>
      <c r="AY314" s="114"/>
      <c r="AZ314" s="102">
        <f t="shared" si="184"/>
        <v>1600</v>
      </c>
    </row>
    <row r="315" spans="1:52" x14ac:dyDescent="0.25">
      <c r="A315" s="41">
        <f>VLOOKUP(B315,справочник!$B$2:$E$322,4,FALSE)</f>
        <v>41</v>
      </c>
      <c r="B315" t="str">
        <f t="shared" si="143"/>
        <v>41Шустов Василий Александрович</v>
      </c>
      <c r="C315" s="1">
        <v>41</v>
      </c>
      <c r="D315" s="2" t="s">
        <v>300</v>
      </c>
      <c r="E315" s="1" t="s">
        <v>606</v>
      </c>
      <c r="F315" s="16">
        <v>40772</v>
      </c>
      <c r="G315" s="16">
        <v>40756</v>
      </c>
      <c r="H315" s="17">
        <f>INT(($H$325-G315)/30)</f>
        <v>53</v>
      </c>
      <c r="I315" s="1">
        <f t="shared" si="185"/>
        <v>53000</v>
      </c>
      <c r="J315" s="17">
        <f>1000+37000</f>
        <v>38000</v>
      </c>
      <c r="K315" s="17"/>
      <c r="L315" s="18">
        <f t="shared" si="186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144"/>
        <v>21400</v>
      </c>
      <c r="Z315" s="96">
        <v>12</v>
      </c>
      <c r="AA315" s="96">
        <f t="shared" si="145"/>
        <v>9600</v>
      </c>
      <c r="AB315" s="96">
        <f t="shared" si="146"/>
        <v>3200</v>
      </c>
      <c r="AC315" s="99">
        <v>800</v>
      </c>
      <c r="AD315" s="98"/>
      <c r="AE315" s="102">
        <f t="shared" si="147"/>
        <v>4000</v>
      </c>
      <c r="AF315" s="99">
        <v>800</v>
      </c>
      <c r="AG315" s="98"/>
      <c r="AH315" s="102">
        <f t="shared" si="178"/>
        <v>4800</v>
      </c>
      <c r="AI315" s="99">
        <v>800</v>
      </c>
      <c r="AJ315" s="98">
        <v>5600</v>
      </c>
      <c r="AK315" s="102">
        <f t="shared" si="179"/>
        <v>0</v>
      </c>
      <c r="AL315" s="99">
        <v>800</v>
      </c>
      <c r="AM315" s="98"/>
      <c r="AN315" s="102">
        <f t="shared" si="180"/>
        <v>800</v>
      </c>
      <c r="AO315" s="99">
        <v>800</v>
      </c>
      <c r="AP315" s="114"/>
      <c r="AQ315" s="102">
        <f t="shared" si="181"/>
        <v>1600</v>
      </c>
      <c r="AR315" s="99">
        <v>800</v>
      </c>
      <c r="AS315" s="114">
        <v>2400</v>
      </c>
      <c r="AT315" s="102">
        <f t="shared" si="182"/>
        <v>0</v>
      </c>
      <c r="AU315" s="99">
        <v>800</v>
      </c>
      <c r="AV315" s="114"/>
      <c r="AW315" s="102">
        <f t="shared" si="183"/>
        <v>800</v>
      </c>
      <c r="AX315" s="99">
        <v>800</v>
      </c>
      <c r="AY315" s="114">
        <v>2800</v>
      </c>
      <c r="AZ315" s="102">
        <f t="shared" si="184"/>
        <v>-1200</v>
      </c>
    </row>
    <row r="316" spans="1:52" ht="25.5" customHeight="1" x14ac:dyDescent="0.25">
      <c r="A316" s="41">
        <f>VLOOKUP(B316,справочник!$B$2:$E$322,4,FALSE)</f>
        <v>152</v>
      </c>
      <c r="B316" t="str">
        <f t="shared" si="143"/>
        <v>160Щербаков Павел Евгеньевич</v>
      </c>
      <c r="C316" s="1">
        <v>160</v>
      </c>
      <c r="D316" s="2" t="s">
        <v>301</v>
      </c>
      <c r="E316" s="1" t="s">
        <v>607</v>
      </c>
      <c r="F316" s="16">
        <v>40850</v>
      </c>
      <c r="G316" s="16">
        <v>40848</v>
      </c>
      <c r="H316" s="17">
        <f>INT(($H$325-G316)/30)</f>
        <v>50</v>
      </c>
      <c r="I316" s="1">
        <f t="shared" si="185"/>
        <v>50000</v>
      </c>
      <c r="J316" s="17">
        <f>46000+1000</f>
        <v>47000</v>
      </c>
      <c r="K316" s="17"/>
      <c r="L316" s="18">
        <f t="shared" si="186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144"/>
        <v>0</v>
      </c>
      <c r="Z316" s="96">
        <v>12</v>
      </c>
      <c r="AA316" s="96">
        <f t="shared" si="145"/>
        <v>9600</v>
      </c>
      <c r="AB316" s="96">
        <f t="shared" si="146"/>
        <v>12600</v>
      </c>
      <c r="AC316" s="99">
        <v>800</v>
      </c>
      <c r="AD316" s="98"/>
      <c r="AE316" s="102">
        <f t="shared" si="147"/>
        <v>13400</v>
      </c>
      <c r="AF316" s="99">
        <v>800</v>
      </c>
      <c r="AG316" s="98"/>
      <c r="AH316" s="102">
        <f t="shared" si="178"/>
        <v>14200</v>
      </c>
      <c r="AI316" s="99">
        <v>800</v>
      </c>
      <c r="AJ316" s="98"/>
      <c r="AK316" s="102">
        <f t="shared" si="179"/>
        <v>15000</v>
      </c>
      <c r="AL316" s="99">
        <v>800</v>
      </c>
      <c r="AM316" s="98"/>
      <c r="AN316" s="102">
        <f t="shared" si="180"/>
        <v>15800</v>
      </c>
      <c r="AO316" s="99">
        <v>800</v>
      </c>
      <c r="AP316" s="114"/>
      <c r="AQ316" s="102">
        <f t="shared" si="181"/>
        <v>16600</v>
      </c>
      <c r="AR316" s="99">
        <v>800</v>
      </c>
      <c r="AS316" s="114"/>
      <c r="AT316" s="102">
        <f t="shared" si="182"/>
        <v>17400</v>
      </c>
      <c r="AU316" s="99">
        <v>800</v>
      </c>
      <c r="AV316" s="114"/>
      <c r="AW316" s="102">
        <f t="shared" si="183"/>
        <v>18200</v>
      </c>
      <c r="AX316" s="99">
        <v>800</v>
      </c>
      <c r="AY316" s="114"/>
      <c r="AZ316" s="102">
        <f t="shared" si="184"/>
        <v>19000</v>
      </c>
    </row>
    <row r="317" spans="1:52" x14ac:dyDescent="0.25">
      <c r="A317" s="41">
        <f>VLOOKUP(B317,справочник!$B$2:$E$322,4,FALSE)</f>
        <v>227</v>
      </c>
      <c r="B317" t="str">
        <f t="shared" si="143"/>
        <v xml:space="preserve">236Щербакова Татьяна Дмитриевна      </v>
      </c>
      <c r="C317" s="1">
        <v>236</v>
      </c>
      <c r="D317" s="2" t="s">
        <v>302</v>
      </c>
      <c r="E317" s="1" t="s">
        <v>608</v>
      </c>
      <c r="F317" s="16">
        <v>41738</v>
      </c>
      <c r="G317" s="16">
        <v>41760</v>
      </c>
      <c r="H317" s="17">
        <f>INT(($H$325-G317)/30)</f>
        <v>20</v>
      </c>
      <c r="I317" s="1">
        <f t="shared" si="185"/>
        <v>20000</v>
      </c>
      <c r="J317" s="17">
        <v>9000</v>
      </c>
      <c r="K317" s="17"/>
      <c r="L317" s="18">
        <f t="shared" si="186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144"/>
        <v>8600</v>
      </c>
      <c r="Z317" s="96">
        <v>12</v>
      </c>
      <c r="AA317" s="96">
        <f t="shared" si="145"/>
        <v>9600</v>
      </c>
      <c r="AB317" s="96">
        <f t="shared" si="146"/>
        <v>12000</v>
      </c>
      <c r="AC317" s="99">
        <v>800</v>
      </c>
      <c r="AD317" s="98"/>
      <c r="AE317" s="102">
        <f t="shared" si="147"/>
        <v>12800</v>
      </c>
      <c r="AF317" s="99">
        <v>800</v>
      </c>
      <c r="AG317" s="98"/>
      <c r="AH317" s="102">
        <f t="shared" si="178"/>
        <v>13600</v>
      </c>
      <c r="AI317" s="99">
        <v>800</v>
      </c>
      <c r="AJ317" s="98"/>
      <c r="AK317" s="102">
        <f t="shared" si="179"/>
        <v>14400</v>
      </c>
      <c r="AL317" s="99">
        <v>800</v>
      </c>
      <c r="AM317" s="98"/>
      <c r="AN317" s="102">
        <f t="shared" si="180"/>
        <v>15200</v>
      </c>
      <c r="AO317" s="99">
        <v>800</v>
      </c>
      <c r="AP317" s="114"/>
      <c r="AQ317" s="102">
        <f t="shared" si="181"/>
        <v>16000</v>
      </c>
      <c r="AR317" s="99">
        <v>800</v>
      </c>
      <c r="AS317" s="114"/>
      <c r="AT317" s="102">
        <f t="shared" si="182"/>
        <v>16800</v>
      </c>
      <c r="AU317" s="99">
        <v>800</v>
      </c>
      <c r="AV317" s="114"/>
      <c r="AW317" s="102">
        <f t="shared" si="183"/>
        <v>17600</v>
      </c>
      <c r="AX317" s="99">
        <v>800</v>
      </c>
      <c r="AY317" s="114">
        <v>800</v>
      </c>
      <c r="AZ317" s="102">
        <f t="shared" si="184"/>
        <v>17600</v>
      </c>
    </row>
    <row r="318" spans="1:52" x14ac:dyDescent="0.25">
      <c r="A318" s="41">
        <f>VLOOKUP(B318,справочник!$B$2:$E$322,4,FALSE)</f>
        <v>15</v>
      </c>
      <c r="B318" t="str">
        <f t="shared" si="143"/>
        <v>15Элефтерова Евгения Викторовна (Михаил)</v>
      </c>
      <c r="C318" s="1">
        <v>15</v>
      </c>
      <c r="D318" s="2" t="s">
        <v>303</v>
      </c>
      <c r="E318" s="1" t="s">
        <v>609</v>
      </c>
      <c r="F318" s="16">
        <v>41261</v>
      </c>
      <c r="G318" s="16">
        <v>41275</v>
      </c>
      <c r="H318" s="17">
        <f>INT(($H$325-G318)/30)</f>
        <v>36</v>
      </c>
      <c r="I318" s="1">
        <f t="shared" si="185"/>
        <v>36000</v>
      </c>
      <c r="J318" s="17">
        <v>32000</v>
      </c>
      <c r="K318" s="17"/>
      <c r="L318" s="18">
        <f t="shared" si="186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144"/>
        <v>11200</v>
      </c>
      <c r="Z318" s="96">
        <v>12</v>
      </c>
      <c r="AA318" s="96">
        <f t="shared" si="145"/>
        <v>9600</v>
      </c>
      <c r="AB318" s="96">
        <f t="shared" si="146"/>
        <v>2400</v>
      </c>
      <c r="AC318" s="99">
        <v>800</v>
      </c>
      <c r="AD318" s="98"/>
      <c r="AE318" s="102">
        <f t="shared" si="147"/>
        <v>3200</v>
      </c>
      <c r="AF318" s="99">
        <v>800</v>
      </c>
      <c r="AG318" s="98">
        <v>4000</v>
      </c>
      <c r="AH318" s="102">
        <f t="shared" si="178"/>
        <v>0</v>
      </c>
      <c r="AI318" s="99">
        <v>800</v>
      </c>
      <c r="AJ318" s="98"/>
      <c r="AK318" s="102">
        <f t="shared" si="179"/>
        <v>800</v>
      </c>
      <c r="AL318" s="99">
        <v>800</v>
      </c>
      <c r="AM318" s="98">
        <v>800</v>
      </c>
      <c r="AN318" s="102">
        <f t="shared" si="180"/>
        <v>800</v>
      </c>
      <c r="AO318" s="99">
        <v>800</v>
      </c>
      <c r="AP318" s="114"/>
      <c r="AQ318" s="102">
        <f t="shared" si="181"/>
        <v>1600</v>
      </c>
      <c r="AR318" s="99">
        <v>800</v>
      </c>
      <c r="AS318" s="114"/>
      <c r="AT318" s="102">
        <f t="shared" si="182"/>
        <v>2400</v>
      </c>
      <c r="AU318" s="99">
        <v>800</v>
      </c>
      <c r="AV318" s="114"/>
      <c r="AW318" s="102">
        <f t="shared" si="183"/>
        <v>3200</v>
      </c>
      <c r="AX318" s="99">
        <v>800</v>
      </c>
      <c r="AY318" s="114">
        <v>3200</v>
      </c>
      <c r="AZ318" s="102">
        <f t="shared" si="184"/>
        <v>800</v>
      </c>
    </row>
    <row r="319" spans="1:52" x14ac:dyDescent="0.25">
      <c r="A319" s="41">
        <f>VLOOKUP(B319,справочник!$B$2:$E$322,4,FALSE)</f>
        <v>240</v>
      </c>
      <c r="B319" t="str">
        <f t="shared" si="143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>INT(($H$325-G319)/30)</f>
        <v>52</v>
      </c>
      <c r="I319" s="1">
        <f t="shared" si="185"/>
        <v>52000</v>
      </c>
      <c r="J319" s="17">
        <f>1000+49000</f>
        <v>50000</v>
      </c>
      <c r="K319" s="17">
        <v>3000</v>
      </c>
      <c r="L319" s="18">
        <f t="shared" si="186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144"/>
        <v>6600</v>
      </c>
      <c r="Z319" s="96">
        <v>12</v>
      </c>
      <c r="AA319" s="96">
        <f t="shared" si="145"/>
        <v>9600</v>
      </c>
      <c r="AB319" s="96">
        <f t="shared" si="146"/>
        <v>2000</v>
      </c>
      <c r="AC319" s="99">
        <v>800</v>
      </c>
      <c r="AD319" s="98">
        <v>2400</v>
      </c>
      <c r="AE319" s="102">
        <f t="shared" si="147"/>
        <v>400</v>
      </c>
      <c r="AF319" s="99">
        <v>800</v>
      </c>
      <c r="AG319" s="98"/>
      <c r="AH319" s="102">
        <f t="shared" si="178"/>
        <v>1200</v>
      </c>
      <c r="AI319" s="99">
        <v>800</v>
      </c>
      <c r="AJ319" s="98"/>
      <c r="AK319" s="102">
        <f t="shared" si="179"/>
        <v>2000</v>
      </c>
      <c r="AL319" s="99">
        <v>800</v>
      </c>
      <c r="AM319" s="98">
        <v>2800</v>
      </c>
      <c r="AN319" s="102">
        <f t="shared" si="180"/>
        <v>0</v>
      </c>
      <c r="AO319" s="99">
        <v>800</v>
      </c>
      <c r="AP319" s="114"/>
      <c r="AQ319" s="102">
        <f t="shared" si="181"/>
        <v>800</v>
      </c>
      <c r="AR319" s="99">
        <v>800</v>
      </c>
      <c r="AS319" s="114"/>
      <c r="AT319" s="102">
        <f t="shared" si="182"/>
        <v>1600</v>
      </c>
      <c r="AU319" s="99">
        <v>800</v>
      </c>
      <c r="AV319" s="114">
        <v>2400</v>
      </c>
      <c r="AW319" s="102">
        <f t="shared" si="183"/>
        <v>0</v>
      </c>
      <c r="AX319" s="99">
        <v>800</v>
      </c>
      <c r="AY319" s="114"/>
      <c r="AZ319" s="102">
        <f t="shared" si="184"/>
        <v>800</v>
      </c>
    </row>
    <row r="320" spans="1:52" x14ac:dyDescent="0.25">
      <c r="A320" s="41">
        <f>VLOOKUP(B320,справочник!$B$2:$E$322,4,FALSE)</f>
        <v>10</v>
      </c>
      <c r="B320" t="str">
        <f t="shared" si="143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185"/>
        <v>0</v>
      </c>
      <c r="J320" s="17"/>
      <c r="K320" s="17"/>
      <c r="L320" s="18">
        <f t="shared" si="186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144"/>
        <v>0</v>
      </c>
      <c r="Z320" s="96">
        <v>12</v>
      </c>
      <c r="AA320" s="96">
        <f t="shared" si="145"/>
        <v>9600</v>
      </c>
      <c r="AB320" s="96">
        <f t="shared" si="146"/>
        <v>9600</v>
      </c>
      <c r="AC320" s="99">
        <v>800</v>
      </c>
      <c r="AD320" s="98"/>
      <c r="AE320" s="102">
        <f t="shared" si="147"/>
        <v>10400</v>
      </c>
      <c r="AF320" s="99">
        <v>800</v>
      </c>
      <c r="AG320" s="98"/>
      <c r="AH320" s="102">
        <f t="shared" si="178"/>
        <v>11200</v>
      </c>
      <c r="AI320" s="99">
        <v>800</v>
      </c>
      <c r="AJ320" s="98"/>
      <c r="AK320" s="102">
        <f t="shared" si="179"/>
        <v>12000</v>
      </c>
      <c r="AL320" s="99">
        <v>800</v>
      </c>
      <c r="AM320" s="98"/>
      <c r="AN320" s="102">
        <f t="shared" si="180"/>
        <v>12800</v>
      </c>
      <c r="AO320" s="99">
        <v>800</v>
      </c>
      <c r="AP320" s="114"/>
      <c r="AQ320" s="102">
        <f t="shared" si="181"/>
        <v>13600</v>
      </c>
      <c r="AR320" s="99">
        <v>800</v>
      </c>
      <c r="AS320" s="114"/>
      <c r="AT320" s="102">
        <f t="shared" si="182"/>
        <v>14400</v>
      </c>
      <c r="AU320" s="99">
        <v>800</v>
      </c>
      <c r="AV320" s="114"/>
      <c r="AW320" s="102">
        <f t="shared" si="183"/>
        <v>15200</v>
      </c>
      <c r="AX320" s="99">
        <v>800</v>
      </c>
      <c r="AY320" s="114"/>
      <c r="AZ320" s="102">
        <f t="shared" si="184"/>
        <v>16000</v>
      </c>
    </row>
    <row r="321" spans="1:52" x14ac:dyDescent="0.25">
      <c r="A321" s="41">
        <f>VLOOKUP(B321,справочник!$B$2:$E$322,4,FALSE)</f>
        <v>55</v>
      </c>
      <c r="B321" t="str">
        <f t="shared" si="143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185"/>
        <v>53000</v>
      </c>
      <c r="J321" s="17">
        <f>1000+53000</f>
        <v>54000</v>
      </c>
      <c r="K321" s="17">
        <v>3000</v>
      </c>
      <c r="L321" s="18">
        <f t="shared" si="186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144"/>
        <v>9600</v>
      </c>
      <c r="Z321" s="96">
        <v>12</v>
      </c>
      <c r="AA321" s="96">
        <f t="shared" si="145"/>
        <v>9600</v>
      </c>
      <c r="AB321" s="96">
        <f t="shared" si="146"/>
        <v>-4000</v>
      </c>
      <c r="AC321" s="99">
        <v>800</v>
      </c>
      <c r="AD321" s="98"/>
      <c r="AE321" s="102">
        <f t="shared" si="147"/>
        <v>-3200</v>
      </c>
      <c r="AF321" s="99">
        <v>800</v>
      </c>
      <c r="AG321" s="98"/>
      <c r="AH321" s="102">
        <f t="shared" si="178"/>
        <v>-2400</v>
      </c>
      <c r="AI321" s="99">
        <v>800</v>
      </c>
      <c r="AJ321" s="98"/>
      <c r="AK321" s="102">
        <f t="shared" si="179"/>
        <v>-1600</v>
      </c>
      <c r="AL321" s="99">
        <v>800</v>
      </c>
      <c r="AM321" s="98"/>
      <c r="AN321" s="102">
        <f t="shared" si="180"/>
        <v>-800</v>
      </c>
      <c r="AO321" s="99">
        <v>800</v>
      </c>
      <c r="AP321" s="114"/>
      <c r="AQ321" s="102">
        <f t="shared" si="181"/>
        <v>0</v>
      </c>
      <c r="AR321" s="99">
        <v>800</v>
      </c>
      <c r="AS321" s="114">
        <v>4000</v>
      </c>
      <c r="AT321" s="102">
        <f t="shared" si="182"/>
        <v>-3200</v>
      </c>
      <c r="AU321" s="99">
        <v>800</v>
      </c>
      <c r="AV321" s="114"/>
      <c r="AW321" s="102">
        <f t="shared" si="183"/>
        <v>-2400</v>
      </c>
      <c r="AX321" s="99">
        <v>800</v>
      </c>
      <c r="AY321" s="114"/>
      <c r="AZ321" s="102">
        <f t="shared" si="184"/>
        <v>-1600</v>
      </c>
    </row>
    <row r="322" spans="1:52" x14ac:dyDescent="0.25">
      <c r="A322" s="41">
        <f>VLOOKUP(B322,справочник!$B$2:$E$322,4,FALSE)</f>
        <v>309</v>
      </c>
      <c r="B322" t="str">
        <f t="shared" si="143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185"/>
        <v>45000</v>
      </c>
      <c r="J322" s="17">
        <f>17000+1000</f>
        <v>18000</v>
      </c>
      <c r="K322" s="17">
        <v>5000</v>
      </c>
      <c r="L322" s="18">
        <f t="shared" si="186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144"/>
        <v>0</v>
      </c>
      <c r="Z322" s="96">
        <v>12</v>
      </c>
      <c r="AA322" s="96">
        <f t="shared" si="145"/>
        <v>9600</v>
      </c>
      <c r="AB322" s="96">
        <f t="shared" si="146"/>
        <v>31600</v>
      </c>
      <c r="AC322" s="99">
        <v>800</v>
      </c>
      <c r="AD322" s="98"/>
      <c r="AE322" s="102">
        <f t="shared" si="147"/>
        <v>32400</v>
      </c>
      <c r="AF322" s="99">
        <v>800</v>
      </c>
      <c r="AG322" s="98"/>
      <c r="AH322" s="102">
        <f t="shared" si="178"/>
        <v>33200</v>
      </c>
      <c r="AI322" s="99">
        <v>800</v>
      </c>
      <c r="AJ322" s="98"/>
      <c r="AK322" s="102">
        <f t="shared" si="179"/>
        <v>34000</v>
      </c>
      <c r="AL322" s="99">
        <v>800</v>
      </c>
      <c r="AM322" s="98"/>
      <c r="AN322" s="102">
        <f t="shared" si="180"/>
        <v>34800</v>
      </c>
      <c r="AO322" s="99">
        <v>800</v>
      </c>
      <c r="AP322" s="114"/>
      <c r="AQ322" s="102">
        <f t="shared" si="181"/>
        <v>35600</v>
      </c>
      <c r="AR322" s="99">
        <v>800</v>
      </c>
      <c r="AS322" s="114"/>
      <c r="AT322" s="102">
        <f t="shared" si="182"/>
        <v>36400</v>
      </c>
      <c r="AU322" s="99">
        <v>800</v>
      </c>
      <c r="AV322" s="114"/>
      <c r="AW322" s="102">
        <f t="shared" si="183"/>
        <v>37200</v>
      </c>
      <c r="AX322" s="99">
        <v>800</v>
      </c>
      <c r="AY322" s="114"/>
      <c r="AZ322" s="102">
        <f t="shared" si="184"/>
        <v>38000</v>
      </c>
    </row>
    <row r="323" spans="1:52" x14ac:dyDescent="0.25">
      <c r="A323" s="41">
        <f>VLOOKUP(B323,справочник!$B$2:$E$322,4,FALSE)</f>
        <v>17</v>
      </c>
      <c r="B323" t="str">
        <f t="shared" si="143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185"/>
        <v>36000</v>
      </c>
      <c r="J323" s="17">
        <v>31000</v>
      </c>
      <c r="K323" s="17"/>
      <c r="L323" s="18">
        <f t="shared" si="186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144"/>
        <v>14600</v>
      </c>
      <c r="Z323" s="96">
        <v>12</v>
      </c>
      <c r="AA323" s="96">
        <f t="shared" si="145"/>
        <v>9600</v>
      </c>
      <c r="AB323" s="96">
        <f t="shared" si="146"/>
        <v>0</v>
      </c>
      <c r="AC323" s="99">
        <v>800</v>
      </c>
      <c r="AD323" s="98"/>
      <c r="AE323" s="102">
        <f t="shared" si="147"/>
        <v>800</v>
      </c>
      <c r="AF323" s="99">
        <v>800</v>
      </c>
      <c r="AG323" s="98"/>
      <c r="AH323" s="102">
        <f t="shared" si="178"/>
        <v>1600</v>
      </c>
      <c r="AI323" s="99">
        <v>800</v>
      </c>
      <c r="AJ323" s="98">
        <v>4800</v>
      </c>
      <c r="AK323" s="102">
        <f t="shared" si="179"/>
        <v>-2400</v>
      </c>
      <c r="AL323" s="99">
        <v>800</v>
      </c>
      <c r="AM323" s="98"/>
      <c r="AN323" s="102">
        <f t="shared" si="180"/>
        <v>-1600</v>
      </c>
      <c r="AO323" s="99">
        <v>800</v>
      </c>
      <c r="AP323" s="114"/>
      <c r="AQ323" s="102">
        <f t="shared" si="181"/>
        <v>-800</v>
      </c>
      <c r="AR323" s="99">
        <v>800</v>
      </c>
      <c r="AS323" s="114"/>
      <c r="AT323" s="102">
        <f t="shared" si="182"/>
        <v>0</v>
      </c>
      <c r="AU323" s="99">
        <v>800</v>
      </c>
      <c r="AV323" s="114"/>
      <c r="AW323" s="102">
        <f t="shared" si="183"/>
        <v>800</v>
      </c>
      <c r="AX323" s="99">
        <v>800</v>
      </c>
      <c r="AY323" s="114"/>
      <c r="AZ323" s="102">
        <f t="shared" si="184"/>
        <v>1600</v>
      </c>
    </row>
    <row r="324" spans="1:52" x14ac:dyDescent="0.25">
      <c r="A324" s="41">
        <f>VLOOKUP(B324,справочник!$B$2:$E$322,4,FALSE)</f>
        <v>40</v>
      </c>
      <c r="B324" t="str">
        <f t="shared" ref="B324" si="187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185"/>
        <v>53000</v>
      </c>
      <c r="J324" s="17">
        <f>1000+37000</f>
        <v>38000</v>
      </c>
      <c r="K324" s="17"/>
      <c r="L324" s="18">
        <f t="shared" si="186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188">SUM(M324:X324)</f>
        <v>21400</v>
      </c>
      <c r="Z324" s="96">
        <v>12</v>
      </c>
      <c r="AA324" s="96">
        <f t="shared" ref="AA324" si="189">Z324*800</f>
        <v>9600</v>
      </c>
      <c r="AB324" s="96">
        <f t="shared" ref="AB324" si="190">L324+AA324-Y324</f>
        <v>3200</v>
      </c>
      <c r="AC324" s="99">
        <v>800</v>
      </c>
      <c r="AD324" s="98"/>
      <c r="AE324" s="102">
        <f t="shared" ref="AE324" si="191">AB324+AC324-AD324</f>
        <v>4000</v>
      </c>
      <c r="AF324" s="99">
        <v>800</v>
      </c>
      <c r="AG324" s="98"/>
      <c r="AH324" s="102">
        <f t="shared" si="178"/>
        <v>4800</v>
      </c>
      <c r="AI324" s="99">
        <v>800</v>
      </c>
      <c r="AJ324" s="98">
        <v>5600</v>
      </c>
      <c r="AK324" s="102">
        <f t="shared" si="179"/>
        <v>0</v>
      </c>
      <c r="AL324" s="99">
        <v>800</v>
      </c>
      <c r="AM324" s="98"/>
      <c r="AN324" s="102">
        <f t="shared" si="180"/>
        <v>800</v>
      </c>
      <c r="AO324" s="99">
        <v>800</v>
      </c>
      <c r="AP324" s="114"/>
      <c r="AQ324" s="102">
        <f t="shared" si="181"/>
        <v>1600</v>
      </c>
      <c r="AR324" s="99">
        <v>800</v>
      </c>
      <c r="AS324" s="114"/>
      <c r="AT324" s="102">
        <f t="shared" si="182"/>
        <v>2400</v>
      </c>
      <c r="AU324" s="99">
        <v>800</v>
      </c>
      <c r="AV324" s="114"/>
      <c r="AW324" s="102">
        <f t="shared" si="183"/>
        <v>3200</v>
      </c>
      <c r="AX324" s="99">
        <v>800</v>
      </c>
      <c r="AY324" s="114"/>
      <c r="AZ324" s="102">
        <f t="shared" si="184"/>
        <v>4000</v>
      </c>
    </row>
    <row r="325" spans="1:52" x14ac:dyDescent="0.25">
      <c r="H325" s="26">
        <v>42369</v>
      </c>
      <c r="I325" s="25"/>
      <c r="M325" s="27">
        <f>SUM(M5:M324)</f>
        <v>238250.3</v>
      </c>
      <c r="N325" s="27">
        <f t="shared" ref="N325:U325" si="192">SUM(N5:N324)</f>
        <v>183900</v>
      </c>
      <c r="O325" s="27">
        <f t="shared" si="192"/>
        <v>139200</v>
      </c>
      <c r="P325" s="27">
        <f t="shared" si="192"/>
        <v>119550</v>
      </c>
      <c r="Q325" s="27">
        <f t="shared" si="192"/>
        <v>192950</v>
      </c>
      <c r="R325" s="27">
        <f t="shared" si="192"/>
        <v>298900</v>
      </c>
      <c r="S325" s="27">
        <f t="shared" si="192"/>
        <v>326600</v>
      </c>
      <c r="T325" s="27">
        <f t="shared" si="192"/>
        <v>223068</v>
      </c>
      <c r="U325" s="27">
        <f t="shared" si="192"/>
        <v>316961.78000000003</v>
      </c>
      <c r="V325" s="27">
        <f>SUM(V5:V324)</f>
        <v>149238.22</v>
      </c>
      <c r="W325" s="94">
        <f>SUM(W5:W324)</f>
        <v>185400</v>
      </c>
      <c r="X325" s="27">
        <f>SUM(X5:X324)</f>
        <v>178900</v>
      </c>
      <c r="Y325" s="27">
        <f>SUM(Y5:Y324)</f>
        <v>2552918.2999999998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251133.38</v>
      </c>
      <c r="AP325" s="94">
        <f>SUM(AP5:AP324)</f>
        <v>126842.55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</row>
    <row r="326" spans="1:52" x14ac:dyDescent="0.25">
      <c r="I326" s="25"/>
    </row>
    <row r="327" spans="1:52" x14ac:dyDescent="0.25">
      <c r="I327" s="25"/>
      <c r="V327" s="27">
        <v>145638.22</v>
      </c>
    </row>
    <row r="328" spans="1:52" x14ac:dyDescent="0.25">
      <c r="I328" s="25"/>
      <c r="V328" s="27">
        <f>V327-V325</f>
        <v>-3600</v>
      </c>
    </row>
    <row r="329" spans="1:52" x14ac:dyDescent="0.25">
      <c r="U329" s="90"/>
    </row>
  </sheetData>
  <autoFilter ref="A4:AE328"/>
  <mergeCells count="170">
    <mergeCell ref="AZ286:AZ288"/>
    <mergeCell ref="AZ300:AZ301"/>
    <mergeCell ref="AZ307:AZ308"/>
    <mergeCell ref="AZ161:AZ163"/>
    <mergeCell ref="AZ164:AZ165"/>
    <mergeCell ref="AZ169:AZ170"/>
    <mergeCell ref="AZ181:AZ182"/>
    <mergeCell ref="AZ195:AZ196"/>
    <mergeCell ref="AZ230:AZ231"/>
    <mergeCell ref="AZ232:AZ233"/>
    <mergeCell ref="AZ260:AZ261"/>
    <mergeCell ref="AZ274:AZ275"/>
    <mergeCell ref="AZ16:AZ17"/>
    <mergeCell ref="AZ30:AZ31"/>
    <mergeCell ref="AZ38:AZ39"/>
    <mergeCell ref="AZ45:AZ46"/>
    <mergeCell ref="AZ47:AZ48"/>
    <mergeCell ref="AZ49:AZ50"/>
    <mergeCell ref="AZ101:AZ102"/>
    <mergeCell ref="AZ132:AZ133"/>
    <mergeCell ref="AZ153:AZ154"/>
    <mergeCell ref="AW286:AW288"/>
    <mergeCell ref="AW300:AW301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W16:AW17"/>
    <mergeCell ref="AW30:AW31"/>
    <mergeCell ref="AW38:AW39"/>
    <mergeCell ref="AW45:AW46"/>
    <mergeCell ref="AW47:AW48"/>
    <mergeCell ref="AW49:AW50"/>
    <mergeCell ref="AW101:AW102"/>
    <mergeCell ref="AW132:AW133"/>
    <mergeCell ref="AW153:AW154"/>
    <mergeCell ref="AT286:AT288"/>
    <mergeCell ref="AT300:AT301"/>
    <mergeCell ref="AT307:AT308"/>
    <mergeCell ref="AT161:AT163"/>
    <mergeCell ref="AT164:AT165"/>
    <mergeCell ref="AT169:AT170"/>
    <mergeCell ref="AT181:AT182"/>
    <mergeCell ref="AT195:AT196"/>
    <mergeCell ref="AT230:AT231"/>
    <mergeCell ref="AT232:AT233"/>
    <mergeCell ref="AT260:AT261"/>
    <mergeCell ref="AT274:AT275"/>
    <mergeCell ref="AT16:AT17"/>
    <mergeCell ref="AT30:AT31"/>
    <mergeCell ref="AT38:AT39"/>
    <mergeCell ref="AT45:AT46"/>
    <mergeCell ref="AT47:AT48"/>
    <mergeCell ref="AT49:AT50"/>
    <mergeCell ref="AT101:AT102"/>
    <mergeCell ref="AT132:AT133"/>
    <mergeCell ref="AT153:AT154"/>
    <mergeCell ref="AK161:AK163"/>
    <mergeCell ref="AK164:AK165"/>
    <mergeCell ref="AK169:AK170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K16:AK17"/>
    <mergeCell ref="AK30:AK31"/>
    <mergeCell ref="AK38:AK39"/>
    <mergeCell ref="AK45:AK46"/>
    <mergeCell ref="AK47:AK48"/>
    <mergeCell ref="AK49:AK50"/>
    <mergeCell ref="AK101:AK102"/>
    <mergeCell ref="AK132:AK133"/>
    <mergeCell ref="AK153:AK154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AB30:AB31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H30:AH31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N49:AN50"/>
    <mergeCell ref="AN101:AN102"/>
    <mergeCell ref="AN132:AN133"/>
    <mergeCell ref="AN153:AN154"/>
    <mergeCell ref="AN161:AN163"/>
    <mergeCell ref="AN16:AN17"/>
    <mergeCell ref="AN30:AN31"/>
    <mergeCell ref="AN38:AN39"/>
    <mergeCell ref="AN45:AN46"/>
    <mergeCell ref="AN47:AN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Q49:AQ50"/>
    <mergeCell ref="AQ101:AQ102"/>
    <mergeCell ref="AQ132:AQ133"/>
    <mergeCell ref="AQ153:AQ154"/>
    <mergeCell ref="AQ161:AQ163"/>
    <mergeCell ref="AQ16:AQ17"/>
    <mergeCell ref="AQ30:AQ31"/>
    <mergeCell ref="AQ38:AQ39"/>
    <mergeCell ref="AQ45:AQ46"/>
    <mergeCell ref="AQ47:AQ48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AQ181:AQ182"/>
    <mergeCell ref="AQ195:AQ196"/>
    <mergeCell ref="AQ230:AQ23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 x14ac:dyDescent="0.2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 x14ac:dyDescent="0.2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 x14ac:dyDescent="0.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 x14ac:dyDescent="0.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 x14ac:dyDescent="0.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 x14ac:dyDescent="0.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 x14ac:dyDescent="0.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 x14ac:dyDescent="0.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 x14ac:dyDescent="0.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 x14ac:dyDescent="0.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 x14ac:dyDescent="0.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 x14ac:dyDescent="0.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 x14ac:dyDescent="0.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 x14ac:dyDescent="0.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 x14ac:dyDescent="0.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 x14ac:dyDescent="0.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 x14ac:dyDescent="0.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 x14ac:dyDescent="0.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 x14ac:dyDescent="0.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 x14ac:dyDescent="0.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 x14ac:dyDescent="0.2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 x14ac:dyDescent="0.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 x14ac:dyDescent="0.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 x14ac:dyDescent="0.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 x14ac:dyDescent="0.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 x14ac:dyDescent="0.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 x14ac:dyDescent="0.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 x14ac:dyDescent="0.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 x14ac:dyDescent="0.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 x14ac:dyDescent="0.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 x14ac:dyDescent="0.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 x14ac:dyDescent="0.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 x14ac:dyDescent="0.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 x14ac:dyDescent="0.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 x14ac:dyDescent="0.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 x14ac:dyDescent="0.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 x14ac:dyDescent="0.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 x14ac:dyDescent="0.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-1600</v>
      </c>
      <c r="W39" s="29">
        <f>SUM('план на 2016'!$L40:W40)-SUM('членские взносы'!$M40:'членские взносы'!W40)</f>
        <v>-800</v>
      </c>
      <c r="X39" s="29">
        <f>SUM('план на 2016'!$L40:X40)-SUM('членские взносы'!$M40:'членские взносы'!X40)</f>
        <v>0</v>
      </c>
      <c r="Y39" s="18">
        <f t="shared" si="4"/>
        <v>0</v>
      </c>
    </row>
    <row r="40" spans="1:25" x14ac:dyDescent="0.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 x14ac:dyDescent="0.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 x14ac:dyDescent="0.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 x14ac:dyDescent="0.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 x14ac:dyDescent="0.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 x14ac:dyDescent="0.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 x14ac:dyDescent="0.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 x14ac:dyDescent="0.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 x14ac:dyDescent="0.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 x14ac:dyDescent="0.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 x14ac:dyDescent="0.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 x14ac:dyDescent="0.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 x14ac:dyDescent="0.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6800</v>
      </c>
      <c r="S52" s="29">
        <f>SUM('план на 2016'!$L53:S53)-SUM('членские взносы'!$M53:'членские взносы'!S53)</f>
        <v>7600</v>
      </c>
      <c r="T52" s="29">
        <f>SUM('план на 2016'!$L53:T53)-SUM('членские взносы'!$M53:'членские взносы'!T53)</f>
        <v>8400</v>
      </c>
      <c r="U52" s="29">
        <f>SUM('план на 2016'!$L53:U53)-SUM('членские взносы'!$M53:'членские взносы'!U53)</f>
        <v>9200</v>
      </c>
      <c r="V52" s="29">
        <f>SUM('план на 2016'!$L53:V53)-SUM('членские взносы'!$M53:'членские взносы'!V53)</f>
        <v>10000</v>
      </c>
      <c r="W52" s="29">
        <f>SUM('план на 2016'!$L53:W53)-SUM('членские взносы'!$M53:'членские взносы'!W53)</f>
        <v>10800</v>
      </c>
      <c r="X52" s="29">
        <f>SUM('план на 2016'!$L53:X53)-SUM('членские взносы'!$M53:'членские взносы'!X53)</f>
        <v>11600</v>
      </c>
      <c r="Y52" s="18">
        <f t="shared" si="4"/>
        <v>11600</v>
      </c>
    </row>
    <row r="53" spans="1:25" x14ac:dyDescent="0.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 x14ac:dyDescent="0.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 x14ac:dyDescent="0.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 x14ac:dyDescent="0.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 x14ac:dyDescent="0.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 x14ac:dyDescent="0.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 x14ac:dyDescent="0.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 x14ac:dyDescent="0.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 x14ac:dyDescent="0.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 x14ac:dyDescent="0.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 x14ac:dyDescent="0.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 x14ac:dyDescent="0.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 x14ac:dyDescent="0.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 x14ac:dyDescent="0.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 x14ac:dyDescent="0.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 x14ac:dyDescent="0.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 x14ac:dyDescent="0.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 x14ac:dyDescent="0.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 x14ac:dyDescent="0.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 x14ac:dyDescent="0.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 x14ac:dyDescent="0.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 x14ac:dyDescent="0.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 x14ac:dyDescent="0.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 x14ac:dyDescent="0.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 x14ac:dyDescent="0.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 x14ac:dyDescent="0.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 x14ac:dyDescent="0.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 x14ac:dyDescent="0.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 x14ac:dyDescent="0.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 x14ac:dyDescent="0.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 x14ac:dyDescent="0.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 x14ac:dyDescent="0.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 x14ac:dyDescent="0.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 x14ac:dyDescent="0.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 x14ac:dyDescent="0.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 x14ac:dyDescent="0.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 x14ac:dyDescent="0.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 x14ac:dyDescent="0.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 x14ac:dyDescent="0.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 x14ac:dyDescent="0.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 x14ac:dyDescent="0.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 x14ac:dyDescent="0.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 x14ac:dyDescent="0.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 x14ac:dyDescent="0.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 x14ac:dyDescent="0.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 x14ac:dyDescent="0.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 x14ac:dyDescent="0.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 x14ac:dyDescent="0.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 x14ac:dyDescent="0.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 x14ac:dyDescent="0.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 x14ac:dyDescent="0.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 x14ac:dyDescent="0.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 x14ac:dyDescent="0.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 x14ac:dyDescent="0.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 x14ac:dyDescent="0.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 x14ac:dyDescent="0.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 x14ac:dyDescent="0.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 x14ac:dyDescent="0.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 x14ac:dyDescent="0.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 x14ac:dyDescent="0.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 x14ac:dyDescent="0.2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 x14ac:dyDescent="0.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 x14ac:dyDescent="0.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 x14ac:dyDescent="0.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 x14ac:dyDescent="0.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 x14ac:dyDescent="0.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 x14ac:dyDescent="0.2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 x14ac:dyDescent="0.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 x14ac:dyDescent="0.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 x14ac:dyDescent="0.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 x14ac:dyDescent="0.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 x14ac:dyDescent="0.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 x14ac:dyDescent="0.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 x14ac:dyDescent="0.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 x14ac:dyDescent="0.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 x14ac:dyDescent="0.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 x14ac:dyDescent="0.2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 x14ac:dyDescent="0.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 x14ac:dyDescent="0.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 x14ac:dyDescent="0.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 x14ac:dyDescent="0.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 x14ac:dyDescent="0.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 x14ac:dyDescent="0.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 x14ac:dyDescent="0.2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 x14ac:dyDescent="0.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 x14ac:dyDescent="0.2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 x14ac:dyDescent="0.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 x14ac:dyDescent="0.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 x14ac:dyDescent="0.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 x14ac:dyDescent="0.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 x14ac:dyDescent="0.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 x14ac:dyDescent="0.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 x14ac:dyDescent="0.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 x14ac:dyDescent="0.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 x14ac:dyDescent="0.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5600</v>
      </c>
      <c r="T147" s="29">
        <f>SUM('план на 2016'!$L148:T148)-SUM('членские взносы'!$M148:'членские взносы'!T148)</f>
        <v>6400</v>
      </c>
      <c r="U147" s="29">
        <f>SUM('план на 2016'!$L148:U148)-SUM('членские взносы'!$M148:'членские взносы'!U148)</f>
        <v>7200</v>
      </c>
      <c r="V147" s="29">
        <f>SUM('план на 2016'!$L148:V148)-SUM('членские взносы'!$M148:'членские взносы'!V148)</f>
        <v>8000</v>
      </c>
      <c r="W147" s="29">
        <f>SUM('план на 2016'!$L148:W148)-SUM('членские взносы'!$M148:'членские взносы'!W148)</f>
        <v>8800</v>
      </c>
      <c r="X147" s="29">
        <f>SUM('план на 2016'!$L148:X148)-SUM('членские взносы'!$M148:'членские взносы'!X148)</f>
        <v>9600</v>
      </c>
      <c r="Y147" s="18">
        <f t="shared" si="17"/>
        <v>9600</v>
      </c>
    </row>
    <row r="148" spans="1:25" x14ac:dyDescent="0.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 x14ac:dyDescent="0.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 x14ac:dyDescent="0.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 x14ac:dyDescent="0.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 x14ac:dyDescent="0.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 x14ac:dyDescent="0.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 x14ac:dyDescent="0.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 x14ac:dyDescent="0.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 x14ac:dyDescent="0.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 x14ac:dyDescent="0.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 x14ac:dyDescent="0.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 x14ac:dyDescent="0.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 x14ac:dyDescent="0.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 x14ac:dyDescent="0.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0</v>
      </c>
      <c r="S161" s="29">
        <f>SUM('план на 2016'!$L162:S162)-SUM('членские взносы'!$M162:'членские взносы'!S162)</f>
        <v>0</v>
      </c>
      <c r="T161" s="29">
        <f>SUM('план на 2016'!$L162:T162)-SUM('членские взносы'!$M162:'членские взносы'!T162)</f>
        <v>0</v>
      </c>
      <c r="U161" s="29">
        <f>SUM('план на 2016'!$L162:U162)-SUM('членские взносы'!$M162:'членские взносы'!U162)</f>
        <v>0</v>
      </c>
      <c r="V161" s="29">
        <f>SUM('план на 2016'!$L162:V162)-SUM('членские взносы'!$M162:'членские взносы'!V162)</f>
        <v>0</v>
      </c>
      <c r="W161" s="29">
        <f>SUM('план на 2016'!$L162:W162)-SUM('членские взносы'!$M162:'членские взносы'!W162)</f>
        <v>0</v>
      </c>
      <c r="X161" s="29">
        <f>SUM('план на 2016'!$L162:X162)-SUM('членские взносы'!$M162:'членские взносы'!X162)</f>
        <v>0</v>
      </c>
      <c r="Y161" s="18">
        <f t="shared" si="17"/>
        <v>0</v>
      </c>
    </row>
    <row r="162" spans="1:25" x14ac:dyDescent="0.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 x14ac:dyDescent="0.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 x14ac:dyDescent="0.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 x14ac:dyDescent="0.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 x14ac:dyDescent="0.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 x14ac:dyDescent="0.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 x14ac:dyDescent="0.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 x14ac:dyDescent="0.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 x14ac:dyDescent="0.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 x14ac:dyDescent="0.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 x14ac:dyDescent="0.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 x14ac:dyDescent="0.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 x14ac:dyDescent="0.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 x14ac:dyDescent="0.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 x14ac:dyDescent="0.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 x14ac:dyDescent="0.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 x14ac:dyDescent="0.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 x14ac:dyDescent="0.2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 x14ac:dyDescent="0.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 x14ac:dyDescent="0.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 x14ac:dyDescent="0.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 x14ac:dyDescent="0.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 x14ac:dyDescent="0.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 x14ac:dyDescent="0.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 x14ac:dyDescent="0.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 x14ac:dyDescent="0.2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 x14ac:dyDescent="0.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 x14ac:dyDescent="0.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 x14ac:dyDescent="0.25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 x14ac:dyDescent="0.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 x14ac:dyDescent="0.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 x14ac:dyDescent="0.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 x14ac:dyDescent="0.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 x14ac:dyDescent="0.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 x14ac:dyDescent="0.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 x14ac:dyDescent="0.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 x14ac:dyDescent="0.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 x14ac:dyDescent="0.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 x14ac:dyDescent="0.25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 x14ac:dyDescent="0.25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 x14ac:dyDescent="0.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 x14ac:dyDescent="0.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 x14ac:dyDescent="0.25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 x14ac:dyDescent="0.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 x14ac:dyDescent="0.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 x14ac:dyDescent="0.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 x14ac:dyDescent="0.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 x14ac:dyDescent="0.25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 x14ac:dyDescent="0.25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 x14ac:dyDescent="0.25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 x14ac:dyDescent="0.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 x14ac:dyDescent="0.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 x14ac:dyDescent="0.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 x14ac:dyDescent="0.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 x14ac:dyDescent="0.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 x14ac:dyDescent="0.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 x14ac:dyDescent="0.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 x14ac:dyDescent="0.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 x14ac:dyDescent="0.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 x14ac:dyDescent="0.25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 x14ac:dyDescent="0.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 x14ac:dyDescent="0.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 x14ac:dyDescent="0.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 x14ac:dyDescent="0.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 x14ac:dyDescent="0.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 x14ac:dyDescent="0.25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 x14ac:dyDescent="0.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 x14ac:dyDescent="0.2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 x14ac:dyDescent="0.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 x14ac:dyDescent="0.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 x14ac:dyDescent="0.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 x14ac:dyDescent="0.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 x14ac:dyDescent="0.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 x14ac:dyDescent="0.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 x14ac:dyDescent="0.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 x14ac:dyDescent="0.25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 x14ac:dyDescent="0.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 x14ac:dyDescent="0.2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 x14ac:dyDescent="0.2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 x14ac:dyDescent="0.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 x14ac:dyDescent="0.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 x14ac:dyDescent="0.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 x14ac:dyDescent="0.2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 x14ac:dyDescent="0.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 x14ac:dyDescent="0.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 x14ac:dyDescent="0.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 x14ac:dyDescent="0.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 x14ac:dyDescent="0.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 x14ac:dyDescent="0.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 x14ac:dyDescent="0.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 x14ac:dyDescent="0.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 x14ac:dyDescent="0.25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 x14ac:dyDescent="0.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 x14ac:dyDescent="0.25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 x14ac:dyDescent="0.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 x14ac:dyDescent="0.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 x14ac:dyDescent="0.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 x14ac:dyDescent="0.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 x14ac:dyDescent="0.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 x14ac:dyDescent="0.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 x14ac:dyDescent="0.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 x14ac:dyDescent="0.25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 x14ac:dyDescent="0.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 x14ac:dyDescent="0.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 x14ac:dyDescent="0.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 x14ac:dyDescent="0.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 x14ac:dyDescent="0.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 x14ac:dyDescent="0.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 x14ac:dyDescent="0.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 x14ac:dyDescent="0.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 x14ac:dyDescent="0.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 x14ac:dyDescent="0.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 x14ac:dyDescent="0.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 x14ac:dyDescent="0.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 x14ac:dyDescent="0.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 x14ac:dyDescent="0.25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 x14ac:dyDescent="0.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 x14ac:dyDescent="0.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 x14ac:dyDescent="0.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 x14ac:dyDescent="0.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 x14ac:dyDescent="0.25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 x14ac:dyDescent="0.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 x14ac:dyDescent="0.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 x14ac:dyDescent="0.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 x14ac:dyDescent="0.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 x14ac:dyDescent="0.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 x14ac:dyDescent="0.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 x14ac:dyDescent="0.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 x14ac:dyDescent="0.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 x14ac:dyDescent="0.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 x14ac:dyDescent="0.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 x14ac:dyDescent="0.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 x14ac:dyDescent="0.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 x14ac:dyDescent="0.25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 x14ac:dyDescent="0.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 x14ac:dyDescent="0.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 x14ac:dyDescent="0.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 x14ac:dyDescent="0.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 x14ac:dyDescent="0.25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 x14ac:dyDescent="0.2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 x14ac:dyDescent="0.2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 x14ac:dyDescent="0.25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 x14ac:dyDescent="0.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 x14ac:dyDescent="0.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 x14ac:dyDescent="0.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 x14ac:dyDescent="0.25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 x14ac:dyDescent="0.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 x14ac:dyDescent="0.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 x14ac:dyDescent="0.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 x14ac:dyDescent="0.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 x14ac:dyDescent="0.25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 x14ac:dyDescent="0.25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 x14ac:dyDescent="0.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 x14ac:dyDescent="0.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 x14ac:dyDescent="0.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 x14ac:dyDescent="0.25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 x14ac:dyDescent="0.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 x14ac:dyDescent="0.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 x14ac:dyDescent="0.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 x14ac:dyDescent="0.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 x14ac:dyDescent="0.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 x14ac:dyDescent="0.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 x14ac:dyDescent="0.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 x14ac:dyDescent="0.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 x14ac:dyDescent="0.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2" priority="2" operator="between">
      <formula>5000</formula>
      <formula>10000</formula>
    </cfRule>
    <cfRule type="cellIs" dxfId="1" priority="3" operator="greaterThan">
      <formula>10000</formula>
    </cfRule>
  </conditionalFormatting>
  <conditionalFormatting sqref="S3:S326 S493:S1048576">
    <cfRule type="cellIs" dxfId="0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C3" s="122" t="s">
        <v>0</v>
      </c>
      <c r="D3" s="124" t="s">
        <v>1</v>
      </c>
      <c r="E3" s="124" t="s">
        <v>312</v>
      </c>
      <c r="F3" s="1"/>
      <c r="G3" s="1"/>
      <c r="H3" s="125" t="s">
        <v>313</v>
      </c>
      <c r="I3" s="125"/>
      <c r="J3" s="125"/>
      <c r="K3" s="125"/>
      <c r="L3" s="125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 x14ac:dyDescent="0.25">
      <c r="A4" s="41" t="s">
        <v>617</v>
      </c>
      <c r="B4" t="s">
        <v>622</v>
      </c>
      <c r="C4" s="123"/>
      <c r="D4" s="124"/>
      <c r="E4" s="124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 x14ac:dyDescent="0.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 x14ac:dyDescent="0.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 x14ac:dyDescent="0.2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 x14ac:dyDescent="0.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 x14ac:dyDescent="0.2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 x14ac:dyDescent="0.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 x14ac:dyDescent="0.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 x14ac:dyDescent="0.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 x14ac:dyDescent="0.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 x14ac:dyDescent="0.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 x14ac:dyDescent="0.25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 x14ac:dyDescent="0.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 x14ac:dyDescent="0.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 x14ac:dyDescent="0.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 x14ac:dyDescent="0.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 x14ac:dyDescent="0.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 x14ac:dyDescent="0.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 x14ac:dyDescent="0.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336"/>
  <sheetViews>
    <sheetView topLeftCell="W1" workbookViewId="0">
      <selection activeCell="AG8" sqref="AG8"/>
    </sheetView>
  </sheetViews>
  <sheetFormatPr defaultRowHeight="15" x14ac:dyDescent="0.2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 x14ac:dyDescent="0.2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 x14ac:dyDescent="0.25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 x14ac:dyDescent="0.25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 x14ac:dyDescent="0.25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 x14ac:dyDescent="0.2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 x14ac:dyDescent="0.25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 x14ac:dyDescent="0.25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 x14ac:dyDescent="0.2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 x14ac:dyDescent="0.2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 x14ac:dyDescent="0.25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 x14ac:dyDescent="0.25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 x14ac:dyDescent="0.25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 x14ac:dyDescent="0.25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 x14ac:dyDescent="0.25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 x14ac:dyDescent="0.2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 x14ac:dyDescent="0.25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 x14ac:dyDescent="0.25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 x14ac:dyDescent="0.2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 x14ac:dyDescent="0.25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 x14ac:dyDescent="0.2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 x14ac:dyDescent="0.2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 x14ac:dyDescent="0.25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 x14ac:dyDescent="0.25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 x14ac:dyDescent="0.25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 x14ac:dyDescent="0.25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 x14ac:dyDescent="0.2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 x14ac:dyDescent="0.2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 x14ac:dyDescent="0.25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 x14ac:dyDescent="0.2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 x14ac:dyDescent="0.2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 x14ac:dyDescent="0.25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 x14ac:dyDescent="0.25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 x14ac:dyDescent="0.25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 x14ac:dyDescent="0.25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 x14ac:dyDescent="0.25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 x14ac:dyDescent="0.25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 x14ac:dyDescent="0.25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 x14ac:dyDescent="0.25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 x14ac:dyDescent="0.25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 x14ac:dyDescent="0.25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 x14ac:dyDescent="0.25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 x14ac:dyDescent="0.25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 x14ac:dyDescent="0.25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 x14ac:dyDescent="0.25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 x14ac:dyDescent="0.25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 x14ac:dyDescent="0.25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 x14ac:dyDescent="0.25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 x14ac:dyDescent="0.25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 x14ac:dyDescent="0.2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 x14ac:dyDescent="0.25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 x14ac:dyDescent="0.25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 x14ac:dyDescent="0.25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 x14ac:dyDescent="0.2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 x14ac:dyDescent="0.2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 x14ac:dyDescent="0.25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 x14ac:dyDescent="0.25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 x14ac:dyDescent="0.25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 x14ac:dyDescent="0.25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 x14ac:dyDescent="0.25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 x14ac:dyDescent="0.2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 x14ac:dyDescent="0.25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 x14ac:dyDescent="0.2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 x14ac:dyDescent="0.25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 x14ac:dyDescent="0.25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 x14ac:dyDescent="0.25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 x14ac:dyDescent="0.25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 x14ac:dyDescent="0.25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 x14ac:dyDescent="0.25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 x14ac:dyDescent="0.25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 x14ac:dyDescent="0.2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 x14ac:dyDescent="0.25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 x14ac:dyDescent="0.25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 x14ac:dyDescent="0.25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 x14ac:dyDescent="0.25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 x14ac:dyDescent="0.2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 x14ac:dyDescent="0.2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 x14ac:dyDescent="0.2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 x14ac:dyDescent="0.25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 x14ac:dyDescent="0.25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 x14ac:dyDescent="0.25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 x14ac:dyDescent="0.25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 x14ac:dyDescent="0.2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 x14ac:dyDescent="0.2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 x14ac:dyDescent="0.25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 x14ac:dyDescent="0.2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 x14ac:dyDescent="0.2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 x14ac:dyDescent="0.2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 x14ac:dyDescent="0.2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 x14ac:dyDescent="0.25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 x14ac:dyDescent="0.25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 x14ac:dyDescent="0.25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 x14ac:dyDescent="0.25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 x14ac:dyDescent="0.25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 x14ac:dyDescent="0.25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 x14ac:dyDescent="0.2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 x14ac:dyDescent="0.2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 x14ac:dyDescent="0.2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 x14ac:dyDescent="0.2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 x14ac:dyDescent="0.2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 x14ac:dyDescent="0.25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 x14ac:dyDescent="0.25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 x14ac:dyDescent="0.25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 x14ac:dyDescent="0.25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 x14ac:dyDescent="0.25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 x14ac:dyDescent="0.25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 x14ac:dyDescent="0.25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 x14ac:dyDescent="0.25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 x14ac:dyDescent="0.25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 x14ac:dyDescent="0.25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 x14ac:dyDescent="0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 x14ac:dyDescent="0.25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 x14ac:dyDescent="0.25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 x14ac:dyDescent="0.25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 x14ac:dyDescent="0.25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 x14ac:dyDescent="0.25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 x14ac:dyDescent="0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 x14ac:dyDescent="0.25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 x14ac:dyDescent="0.2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 x14ac:dyDescent="0.2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 x14ac:dyDescent="0.25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 x14ac:dyDescent="0.25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 x14ac:dyDescent="0.2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 x14ac:dyDescent="0.25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 x14ac:dyDescent="0.2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 x14ac:dyDescent="0.25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 x14ac:dyDescent="0.2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 x14ac:dyDescent="0.25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 x14ac:dyDescent="0.25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 x14ac:dyDescent="0.25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 x14ac:dyDescent="0.25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 x14ac:dyDescent="0.2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 x14ac:dyDescent="0.25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 x14ac:dyDescent="0.2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 x14ac:dyDescent="0.25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 x14ac:dyDescent="0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 x14ac:dyDescent="0.25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 x14ac:dyDescent="0.2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 x14ac:dyDescent="0.2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 x14ac:dyDescent="0.25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 x14ac:dyDescent="0.2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 x14ac:dyDescent="0.25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 x14ac:dyDescent="0.25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 x14ac:dyDescent="0.25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 x14ac:dyDescent="0.25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 x14ac:dyDescent="0.2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 x14ac:dyDescent="0.25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 x14ac:dyDescent="0.2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 x14ac:dyDescent="0.2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 x14ac:dyDescent="0.25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 x14ac:dyDescent="0.25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 x14ac:dyDescent="0.25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 x14ac:dyDescent="0.25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 x14ac:dyDescent="0.25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 x14ac:dyDescent="0.2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 x14ac:dyDescent="0.25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 x14ac:dyDescent="0.25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 x14ac:dyDescent="0.2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 x14ac:dyDescent="0.2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 x14ac:dyDescent="0.2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 x14ac:dyDescent="0.25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 x14ac:dyDescent="0.25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 x14ac:dyDescent="0.25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 x14ac:dyDescent="0.25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 x14ac:dyDescent="0.2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 x14ac:dyDescent="0.2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 x14ac:dyDescent="0.25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 x14ac:dyDescent="0.25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 x14ac:dyDescent="0.25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 x14ac:dyDescent="0.25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 x14ac:dyDescent="0.25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 x14ac:dyDescent="0.25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 x14ac:dyDescent="0.2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 x14ac:dyDescent="0.25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 x14ac:dyDescent="0.25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 x14ac:dyDescent="0.2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 x14ac:dyDescent="0.2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 x14ac:dyDescent="0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 x14ac:dyDescent="0.25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 x14ac:dyDescent="0.25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 x14ac:dyDescent="0.25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 x14ac:dyDescent="0.2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 x14ac:dyDescent="0.25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 x14ac:dyDescent="0.25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 x14ac:dyDescent="0.25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 x14ac:dyDescent="0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 x14ac:dyDescent="0.2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 x14ac:dyDescent="0.25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 x14ac:dyDescent="0.25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 x14ac:dyDescent="0.2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 x14ac:dyDescent="0.2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 x14ac:dyDescent="0.25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 x14ac:dyDescent="0.2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 x14ac:dyDescent="0.2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 x14ac:dyDescent="0.2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 x14ac:dyDescent="0.25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 x14ac:dyDescent="0.25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 x14ac:dyDescent="0.25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 x14ac:dyDescent="0.25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 x14ac:dyDescent="0.25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 x14ac:dyDescent="0.2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 x14ac:dyDescent="0.2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 x14ac:dyDescent="0.2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 x14ac:dyDescent="0.25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 x14ac:dyDescent="0.2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 x14ac:dyDescent="0.2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 x14ac:dyDescent="0.2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 x14ac:dyDescent="0.2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 x14ac:dyDescent="0.25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 x14ac:dyDescent="0.2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 x14ac:dyDescent="0.2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 x14ac:dyDescent="0.25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 x14ac:dyDescent="0.25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 x14ac:dyDescent="0.25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 x14ac:dyDescent="0.25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 x14ac:dyDescent="0.2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 x14ac:dyDescent="0.2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 x14ac:dyDescent="0.2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 x14ac:dyDescent="0.25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 x14ac:dyDescent="0.25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 x14ac:dyDescent="0.25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 x14ac:dyDescent="0.2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 x14ac:dyDescent="0.2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 x14ac:dyDescent="0.2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 x14ac:dyDescent="0.25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 x14ac:dyDescent="0.2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 x14ac:dyDescent="0.2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 x14ac:dyDescent="0.25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 x14ac:dyDescent="0.25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 x14ac:dyDescent="0.25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 x14ac:dyDescent="0.25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 x14ac:dyDescent="0.25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 x14ac:dyDescent="0.25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 x14ac:dyDescent="0.25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 x14ac:dyDescent="0.25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 x14ac:dyDescent="0.25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 x14ac:dyDescent="0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 x14ac:dyDescent="0.2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 x14ac:dyDescent="0.25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 x14ac:dyDescent="0.2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 x14ac:dyDescent="0.25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 x14ac:dyDescent="0.25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 x14ac:dyDescent="0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 x14ac:dyDescent="0.25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 x14ac:dyDescent="0.2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 x14ac:dyDescent="0.25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 x14ac:dyDescent="0.25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 x14ac:dyDescent="0.25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 x14ac:dyDescent="0.25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 x14ac:dyDescent="0.25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 x14ac:dyDescent="0.25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 x14ac:dyDescent="0.25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 x14ac:dyDescent="0.25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 x14ac:dyDescent="0.2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 x14ac:dyDescent="0.25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 x14ac:dyDescent="0.2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 x14ac:dyDescent="0.25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 x14ac:dyDescent="0.25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 x14ac:dyDescent="0.25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 x14ac:dyDescent="0.2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 x14ac:dyDescent="0.2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 x14ac:dyDescent="0.25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 x14ac:dyDescent="0.2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 x14ac:dyDescent="0.2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 x14ac:dyDescent="0.25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 x14ac:dyDescent="0.25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 x14ac:dyDescent="0.25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 x14ac:dyDescent="0.25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 x14ac:dyDescent="0.25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 x14ac:dyDescent="0.25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 x14ac:dyDescent="0.25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 x14ac:dyDescent="0.25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 x14ac:dyDescent="0.25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 x14ac:dyDescent="0.25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 x14ac:dyDescent="0.25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 x14ac:dyDescent="0.25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 x14ac:dyDescent="0.25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 x14ac:dyDescent="0.2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 x14ac:dyDescent="0.2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 x14ac:dyDescent="0.25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 x14ac:dyDescent="0.25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 x14ac:dyDescent="0.25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 x14ac:dyDescent="0.25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 x14ac:dyDescent="0.2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 x14ac:dyDescent="0.25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 x14ac:dyDescent="0.25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 x14ac:dyDescent="0.25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 x14ac:dyDescent="0.25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 x14ac:dyDescent="0.25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 x14ac:dyDescent="0.25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 x14ac:dyDescent="0.25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 x14ac:dyDescent="0.25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 x14ac:dyDescent="0.25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 x14ac:dyDescent="0.25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 x14ac:dyDescent="0.25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 x14ac:dyDescent="0.2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 x14ac:dyDescent="0.25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 x14ac:dyDescent="0.25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 x14ac:dyDescent="0.25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 x14ac:dyDescent="0.25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 x14ac:dyDescent="0.25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 x14ac:dyDescent="0.2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 x14ac:dyDescent="0.25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 x14ac:dyDescent="0.2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 x14ac:dyDescent="0.25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 x14ac:dyDescent="0.25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 x14ac:dyDescent="0.25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 x14ac:dyDescent="0.25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 x14ac:dyDescent="0.25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 x14ac:dyDescent="0.2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 x14ac:dyDescent="0.2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 x14ac:dyDescent="0.2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 x14ac:dyDescent="0.2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 x14ac:dyDescent="0.25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 x14ac:dyDescent="0.25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 x14ac:dyDescent="0.25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 x14ac:dyDescent="0.2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 x14ac:dyDescent="0.25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 x14ac:dyDescent="0.25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 x14ac:dyDescent="0.25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 x14ac:dyDescent="0.25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 x14ac:dyDescent="0.25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 x14ac:dyDescent="0.25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 x14ac:dyDescent="0.2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 x14ac:dyDescent="0.2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 x14ac:dyDescent="0.25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 x14ac:dyDescent="0.25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 x14ac:dyDescent="0.25">
      <c r="A327" s="41">
        <v>325</v>
      </c>
      <c r="B327" s="46" t="str">
        <f t="shared" si="11"/>
        <v/>
      </c>
    </row>
    <row r="328" spans="1:33" x14ac:dyDescent="0.25">
      <c r="A328" s="41">
        <v>326</v>
      </c>
      <c r="B328" s="46" t="str">
        <f t="shared" si="11"/>
        <v/>
      </c>
    </row>
    <row r="329" spans="1:33" x14ac:dyDescent="0.25">
      <c r="A329" s="41">
        <v>327</v>
      </c>
      <c r="B329" s="46" t="str">
        <f t="shared" si="11"/>
        <v/>
      </c>
    </row>
    <row r="330" spans="1:33" x14ac:dyDescent="0.25">
      <c r="A330" s="41">
        <v>328</v>
      </c>
      <c r="B330" s="46" t="str">
        <f t="shared" si="11"/>
        <v/>
      </c>
    </row>
    <row r="331" spans="1:33" x14ac:dyDescent="0.25">
      <c r="A331" s="41">
        <v>329</v>
      </c>
      <c r="B331" s="46" t="str">
        <f t="shared" si="11"/>
        <v/>
      </c>
    </row>
    <row r="332" spans="1:33" x14ac:dyDescent="0.25">
      <c r="A332" s="41">
        <v>330</v>
      </c>
      <c r="B332" s="46" t="str">
        <f t="shared" si="11"/>
        <v/>
      </c>
    </row>
    <row r="333" spans="1:33" x14ac:dyDescent="0.25">
      <c r="A333" s="41">
        <v>331</v>
      </c>
      <c r="B333" s="46" t="str">
        <f t="shared" si="11"/>
        <v/>
      </c>
    </row>
    <row r="334" spans="1:33" x14ac:dyDescent="0.25">
      <c r="A334" s="41">
        <v>332</v>
      </c>
      <c r="B334" s="46" t="str">
        <f t="shared" si="11"/>
        <v/>
      </c>
    </row>
    <row r="335" spans="1:33" x14ac:dyDescent="0.25">
      <c r="A335" s="41">
        <v>333</v>
      </c>
      <c r="B335" s="46" t="str">
        <f t="shared" si="11"/>
        <v/>
      </c>
    </row>
    <row r="336" spans="1:33" x14ac:dyDescent="0.25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defaultRowHeight="15" x14ac:dyDescent="0.2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 x14ac:dyDescent="0.25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 x14ac:dyDescent="0.25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 x14ac:dyDescent="0.25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 x14ac:dyDescent="0.25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 x14ac:dyDescent="0.25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 x14ac:dyDescent="0.25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 x14ac:dyDescent="0.25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 x14ac:dyDescent="0.25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 x14ac:dyDescent="0.25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 x14ac:dyDescent="0.25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 x14ac:dyDescent="0.25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 x14ac:dyDescent="0.25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 x14ac:dyDescent="0.25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 x14ac:dyDescent="0.25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 x14ac:dyDescent="0.25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 x14ac:dyDescent="0.25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 x14ac:dyDescent="0.25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 x14ac:dyDescent="0.25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 x14ac:dyDescent="0.25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 x14ac:dyDescent="0.25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 x14ac:dyDescent="0.25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 x14ac:dyDescent="0.25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 x14ac:dyDescent="0.25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 x14ac:dyDescent="0.25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 x14ac:dyDescent="0.25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 x14ac:dyDescent="0.25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 x14ac:dyDescent="0.25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 x14ac:dyDescent="0.25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 x14ac:dyDescent="0.25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 x14ac:dyDescent="0.25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 x14ac:dyDescent="0.25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 x14ac:dyDescent="0.25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 x14ac:dyDescent="0.25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 x14ac:dyDescent="0.25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 x14ac:dyDescent="0.25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 x14ac:dyDescent="0.25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 x14ac:dyDescent="0.25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 x14ac:dyDescent="0.25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 x14ac:dyDescent="0.25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 x14ac:dyDescent="0.25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 x14ac:dyDescent="0.25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 x14ac:dyDescent="0.25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 x14ac:dyDescent="0.25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 x14ac:dyDescent="0.25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 x14ac:dyDescent="0.25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 x14ac:dyDescent="0.25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 x14ac:dyDescent="0.25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 x14ac:dyDescent="0.25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 x14ac:dyDescent="0.25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 x14ac:dyDescent="0.25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 x14ac:dyDescent="0.25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 x14ac:dyDescent="0.25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 x14ac:dyDescent="0.25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 x14ac:dyDescent="0.25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 x14ac:dyDescent="0.25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 x14ac:dyDescent="0.25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 x14ac:dyDescent="0.25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 x14ac:dyDescent="0.25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 x14ac:dyDescent="0.25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 x14ac:dyDescent="0.25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 x14ac:dyDescent="0.25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 x14ac:dyDescent="0.25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 x14ac:dyDescent="0.25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 x14ac:dyDescent="0.25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 x14ac:dyDescent="0.25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 x14ac:dyDescent="0.25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 x14ac:dyDescent="0.25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 x14ac:dyDescent="0.25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 x14ac:dyDescent="0.25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 x14ac:dyDescent="0.25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 x14ac:dyDescent="0.25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 x14ac:dyDescent="0.25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 x14ac:dyDescent="0.25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 x14ac:dyDescent="0.25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 x14ac:dyDescent="0.25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 x14ac:dyDescent="0.25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 x14ac:dyDescent="0.25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 x14ac:dyDescent="0.25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 x14ac:dyDescent="0.25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 x14ac:dyDescent="0.25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 x14ac:dyDescent="0.25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 x14ac:dyDescent="0.25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 x14ac:dyDescent="0.25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 x14ac:dyDescent="0.25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 x14ac:dyDescent="0.25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 x14ac:dyDescent="0.25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 x14ac:dyDescent="0.25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 x14ac:dyDescent="0.25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 x14ac:dyDescent="0.25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 x14ac:dyDescent="0.25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 x14ac:dyDescent="0.25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 x14ac:dyDescent="0.25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 x14ac:dyDescent="0.25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 x14ac:dyDescent="0.25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 x14ac:dyDescent="0.25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 x14ac:dyDescent="0.25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 x14ac:dyDescent="0.25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 x14ac:dyDescent="0.25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 x14ac:dyDescent="0.25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 x14ac:dyDescent="0.25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 x14ac:dyDescent="0.25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 x14ac:dyDescent="0.25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 x14ac:dyDescent="0.25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 x14ac:dyDescent="0.25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 x14ac:dyDescent="0.25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 x14ac:dyDescent="0.25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 x14ac:dyDescent="0.25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 x14ac:dyDescent="0.25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 x14ac:dyDescent="0.25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 x14ac:dyDescent="0.25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 x14ac:dyDescent="0.25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 x14ac:dyDescent="0.25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 x14ac:dyDescent="0.25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 x14ac:dyDescent="0.25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 x14ac:dyDescent="0.25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 x14ac:dyDescent="0.25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 x14ac:dyDescent="0.25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 x14ac:dyDescent="0.25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 x14ac:dyDescent="0.25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 x14ac:dyDescent="0.25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 x14ac:dyDescent="0.25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 x14ac:dyDescent="0.25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 x14ac:dyDescent="0.25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 x14ac:dyDescent="0.25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 x14ac:dyDescent="0.25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 x14ac:dyDescent="0.25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 x14ac:dyDescent="0.25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 x14ac:dyDescent="0.25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 x14ac:dyDescent="0.25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 x14ac:dyDescent="0.25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 x14ac:dyDescent="0.25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 x14ac:dyDescent="0.25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 x14ac:dyDescent="0.25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 x14ac:dyDescent="0.25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 x14ac:dyDescent="0.25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 x14ac:dyDescent="0.25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 x14ac:dyDescent="0.25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 x14ac:dyDescent="0.25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 x14ac:dyDescent="0.25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 x14ac:dyDescent="0.25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 x14ac:dyDescent="0.25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 x14ac:dyDescent="0.25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 x14ac:dyDescent="0.25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 x14ac:dyDescent="0.25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 x14ac:dyDescent="0.25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 x14ac:dyDescent="0.25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 x14ac:dyDescent="0.25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 x14ac:dyDescent="0.25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 x14ac:dyDescent="0.25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 x14ac:dyDescent="0.25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 x14ac:dyDescent="0.25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 x14ac:dyDescent="0.25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 x14ac:dyDescent="0.25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 x14ac:dyDescent="0.25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 x14ac:dyDescent="0.25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 x14ac:dyDescent="0.25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 x14ac:dyDescent="0.25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 x14ac:dyDescent="0.25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 x14ac:dyDescent="0.25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 x14ac:dyDescent="0.25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 x14ac:dyDescent="0.25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 x14ac:dyDescent="0.25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 x14ac:dyDescent="0.25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 x14ac:dyDescent="0.25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 x14ac:dyDescent="0.25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 x14ac:dyDescent="0.25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 x14ac:dyDescent="0.25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 x14ac:dyDescent="0.25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 x14ac:dyDescent="0.25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 x14ac:dyDescent="0.25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 x14ac:dyDescent="0.25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 x14ac:dyDescent="0.25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 x14ac:dyDescent="0.25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 x14ac:dyDescent="0.25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 x14ac:dyDescent="0.25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 x14ac:dyDescent="0.25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 x14ac:dyDescent="0.25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 x14ac:dyDescent="0.25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 x14ac:dyDescent="0.25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 x14ac:dyDescent="0.25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 x14ac:dyDescent="0.25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 x14ac:dyDescent="0.25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 x14ac:dyDescent="0.25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 x14ac:dyDescent="0.25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 x14ac:dyDescent="0.25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 x14ac:dyDescent="0.25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 x14ac:dyDescent="0.25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 x14ac:dyDescent="0.25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 x14ac:dyDescent="0.25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 x14ac:dyDescent="0.25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 x14ac:dyDescent="0.25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 x14ac:dyDescent="0.25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 x14ac:dyDescent="0.25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 x14ac:dyDescent="0.25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 x14ac:dyDescent="0.25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 x14ac:dyDescent="0.25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 x14ac:dyDescent="0.25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 x14ac:dyDescent="0.25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 x14ac:dyDescent="0.25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 x14ac:dyDescent="0.25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 x14ac:dyDescent="0.25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 x14ac:dyDescent="0.25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 x14ac:dyDescent="0.25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 x14ac:dyDescent="0.25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 x14ac:dyDescent="0.25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 x14ac:dyDescent="0.25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 x14ac:dyDescent="0.25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 x14ac:dyDescent="0.25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 x14ac:dyDescent="0.25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 x14ac:dyDescent="0.25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 x14ac:dyDescent="0.25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 x14ac:dyDescent="0.25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 x14ac:dyDescent="0.25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 x14ac:dyDescent="0.25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 x14ac:dyDescent="0.25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 x14ac:dyDescent="0.25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 x14ac:dyDescent="0.25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 x14ac:dyDescent="0.25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 x14ac:dyDescent="0.25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 x14ac:dyDescent="0.25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 x14ac:dyDescent="0.25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 x14ac:dyDescent="0.25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 x14ac:dyDescent="0.25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 x14ac:dyDescent="0.25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 x14ac:dyDescent="0.25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 x14ac:dyDescent="0.25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 x14ac:dyDescent="0.25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 x14ac:dyDescent="0.25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 x14ac:dyDescent="0.25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 x14ac:dyDescent="0.25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 x14ac:dyDescent="0.25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 x14ac:dyDescent="0.25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 x14ac:dyDescent="0.25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 x14ac:dyDescent="0.25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 x14ac:dyDescent="0.25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 x14ac:dyDescent="0.25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 x14ac:dyDescent="0.25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 x14ac:dyDescent="0.25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 x14ac:dyDescent="0.25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 x14ac:dyDescent="0.25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 x14ac:dyDescent="0.25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 x14ac:dyDescent="0.25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 x14ac:dyDescent="0.25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 x14ac:dyDescent="0.25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 x14ac:dyDescent="0.25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 x14ac:dyDescent="0.25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 x14ac:dyDescent="0.25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 x14ac:dyDescent="0.25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 x14ac:dyDescent="0.25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 x14ac:dyDescent="0.25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 x14ac:dyDescent="0.25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 x14ac:dyDescent="0.25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 x14ac:dyDescent="0.25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 x14ac:dyDescent="0.25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 x14ac:dyDescent="0.25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 x14ac:dyDescent="0.25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 x14ac:dyDescent="0.25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 x14ac:dyDescent="0.25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 x14ac:dyDescent="0.25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 x14ac:dyDescent="0.25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 x14ac:dyDescent="0.25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 x14ac:dyDescent="0.25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 x14ac:dyDescent="0.25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 x14ac:dyDescent="0.25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 x14ac:dyDescent="0.25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 x14ac:dyDescent="0.25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 x14ac:dyDescent="0.25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 x14ac:dyDescent="0.25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 x14ac:dyDescent="0.25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 x14ac:dyDescent="0.25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 x14ac:dyDescent="0.25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 x14ac:dyDescent="0.25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 x14ac:dyDescent="0.25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 x14ac:dyDescent="0.25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 x14ac:dyDescent="0.25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 x14ac:dyDescent="0.25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 x14ac:dyDescent="0.25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 x14ac:dyDescent="0.25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 x14ac:dyDescent="0.25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 x14ac:dyDescent="0.25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 x14ac:dyDescent="0.25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 x14ac:dyDescent="0.25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 x14ac:dyDescent="0.25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 x14ac:dyDescent="0.25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 x14ac:dyDescent="0.25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 x14ac:dyDescent="0.25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 x14ac:dyDescent="0.25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 x14ac:dyDescent="0.25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 x14ac:dyDescent="0.25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 x14ac:dyDescent="0.25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 x14ac:dyDescent="0.25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 x14ac:dyDescent="0.25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 x14ac:dyDescent="0.25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 x14ac:dyDescent="0.25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 x14ac:dyDescent="0.25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 x14ac:dyDescent="0.25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 x14ac:dyDescent="0.25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 x14ac:dyDescent="0.25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 x14ac:dyDescent="0.25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 x14ac:dyDescent="0.25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 x14ac:dyDescent="0.25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 x14ac:dyDescent="0.25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 x14ac:dyDescent="0.25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 x14ac:dyDescent="0.25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 x14ac:dyDescent="0.25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 x14ac:dyDescent="0.25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 x14ac:dyDescent="0.25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 x14ac:dyDescent="0.25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 x14ac:dyDescent="0.25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 x14ac:dyDescent="0.25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 x14ac:dyDescent="0.25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 x14ac:dyDescent="0.25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 x14ac:dyDescent="0.25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 x14ac:dyDescent="0.25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 x14ac:dyDescent="0.25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 x14ac:dyDescent="0.25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 x14ac:dyDescent="0.25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 x14ac:dyDescent="0.25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 x14ac:dyDescent="0.25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 x14ac:dyDescent="0.25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 x14ac:dyDescent="0.25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 x14ac:dyDescent="0.25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 x14ac:dyDescent="0.25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 x14ac:dyDescent="0.25">
      <c r="C327" s="44" t="s">
        <v>639</v>
      </c>
      <c r="D327" t="s">
        <v>638</v>
      </c>
    </row>
    <row r="329" spans="3:11" x14ac:dyDescent="0.25">
      <c r="C329" s="44" t="s">
        <v>617</v>
      </c>
      <c r="D329" t="s">
        <v>687</v>
      </c>
    </row>
    <row r="330" spans="3:11" x14ac:dyDescent="0.25">
      <c r="C330">
        <v>29</v>
      </c>
      <c r="D330" s="61">
        <v>2</v>
      </c>
    </row>
    <row r="331" spans="3:11" x14ac:dyDescent="0.25">
      <c r="C331">
        <v>88</v>
      </c>
      <c r="D331" s="61">
        <v>2</v>
      </c>
    </row>
    <row r="332" spans="3:11" x14ac:dyDescent="0.25">
      <c r="C332">
        <v>282</v>
      </c>
      <c r="D332" s="61">
        <v>1</v>
      </c>
    </row>
    <row r="333" spans="3:11" x14ac:dyDescent="0.25">
      <c r="C333">
        <v>212</v>
      </c>
      <c r="D333" s="61">
        <v>1</v>
      </c>
    </row>
    <row r="334" spans="3:11" x14ac:dyDescent="0.25">
      <c r="C334">
        <v>173</v>
      </c>
      <c r="D334" s="61">
        <v>1</v>
      </c>
    </row>
    <row r="335" spans="3:11" x14ac:dyDescent="0.25">
      <c r="C335">
        <v>4</v>
      </c>
      <c r="D335" s="61">
        <v>1</v>
      </c>
    </row>
    <row r="336" spans="3:11" x14ac:dyDescent="0.25">
      <c r="C336">
        <v>248</v>
      </c>
      <c r="D336" s="61">
        <v>1</v>
      </c>
    </row>
    <row r="337" spans="3:4" x14ac:dyDescent="0.25">
      <c r="C337">
        <v>5</v>
      </c>
      <c r="D337" s="61">
        <v>1</v>
      </c>
    </row>
    <row r="338" spans="3:4" x14ac:dyDescent="0.25">
      <c r="C338">
        <v>318</v>
      </c>
      <c r="D338" s="61">
        <v>1</v>
      </c>
    </row>
    <row r="339" spans="3:4" x14ac:dyDescent="0.25">
      <c r="C339">
        <v>6</v>
      </c>
      <c r="D339" s="61">
        <v>1</v>
      </c>
    </row>
    <row r="340" spans="3:4" x14ac:dyDescent="0.25">
      <c r="C340">
        <v>194</v>
      </c>
      <c r="D340" s="61">
        <v>1</v>
      </c>
    </row>
    <row r="341" spans="3:4" x14ac:dyDescent="0.25">
      <c r="C341">
        <v>7</v>
      </c>
      <c r="D341" s="61">
        <v>1</v>
      </c>
    </row>
    <row r="342" spans="3:4" x14ac:dyDescent="0.25">
      <c r="C342">
        <v>229</v>
      </c>
      <c r="D342" s="61">
        <v>1</v>
      </c>
    </row>
    <row r="343" spans="3:4" x14ac:dyDescent="0.25">
      <c r="C343">
        <v>8</v>
      </c>
      <c r="D343" s="61">
        <v>1</v>
      </c>
    </row>
    <row r="344" spans="3:4" x14ac:dyDescent="0.25">
      <c r="C344">
        <v>266</v>
      </c>
      <c r="D344" s="61">
        <v>1</v>
      </c>
    </row>
    <row r="345" spans="3:4" x14ac:dyDescent="0.25">
      <c r="C345">
        <v>9</v>
      </c>
      <c r="D345" s="61">
        <v>1</v>
      </c>
    </row>
    <row r="346" spans="3:4" x14ac:dyDescent="0.25">
      <c r="C346">
        <v>299</v>
      </c>
      <c r="D346" s="61">
        <v>1</v>
      </c>
    </row>
    <row r="347" spans="3:4" x14ac:dyDescent="0.25">
      <c r="C347">
        <v>10</v>
      </c>
      <c r="D347" s="61">
        <v>1</v>
      </c>
    </row>
    <row r="348" spans="3:4" x14ac:dyDescent="0.25">
      <c r="C348">
        <v>164</v>
      </c>
      <c r="D348" s="61">
        <v>1</v>
      </c>
    </row>
    <row r="349" spans="3:4" x14ac:dyDescent="0.25">
      <c r="C349">
        <v>11</v>
      </c>
      <c r="D349" s="61">
        <v>1</v>
      </c>
    </row>
    <row r="350" spans="3:4" x14ac:dyDescent="0.25">
      <c r="C350">
        <v>182</v>
      </c>
      <c r="D350" s="61">
        <v>1</v>
      </c>
    </row>
    <row r="351" spans="3:4" x14ac:dyDescent="0.25">
      <c r="C351">
        <v>12</v>
      </c>
      <c r="D351" s="61">
        <v>1</v>
      </c>
    </row>
    <row r="352" spans="3:4" x14ac:dyDescent="0.25">
      <c r="C352">
        <v>204</v>
      </c>
      <c r="D352" s="61">
        <v>1</v>
      </c>
    </row>
    <row r="353" spans="3:4" x14ac:dyDescent="0.25">
      <c r="C353">
        <v>13</v>
      </c>
      <c r="D353" s="61">
        <v>1</v>
      </c>
    </row>
    <row r="354" spans="3:4" x14ac:dyDescent="0.25">
      <c r="C354">
        <v>221</v>
      </c>
      <c r="D354" s="61">
        <v>1</v>
      </c>
    </row>
    <row r="355" spans="3:4" x14ac:dyDescent="0.25">
      <c r="C355">
        <v>15</v>
      </c>
      <c r="D355" s="61">
        <v>1</v>
      </c>
    </row>
    <row r="356" spans="3:4" x14ac:dyDescent="0.25">
      <c r="C356">
        <v>238</v>
      </c>
      <c r="D356" s="61">
        <v>1</v>
      </c>
    </row>
    <row r="357" spans="3:4" x14ac:dyDescent="0.25">
      <c r="C357">
        <v>16</v>
      </c>
      <c r="D357" s="61">
        <v>1</v>
      </c>
    </row>
    <row r="358" spans="3:4" x14ac:dyDescent="0.25">
      <c r="C358">
        <v>257</v>
      </c>
      <c r="D358" s="61">
        <v>1</v>
      </c>
    </row>
    <row r="359" spans="3:4" x14ac:dyDescent="0.25">
      <c r="C359">
        <v>17</v>
      </c>
      <c r="D359" s="61">
        <v>1</v>
      </c>
    </row>
    <row r="360" spans="3:4" x14ac:dyDescent="0.25">
      <c r="C360">
        <v>274</v>
      </c>
      <c r="D360" s="61">
        <v>1</v>
      </c>
    </row>
    <row r="361" spans="3:4" x14ac:dyDescent="0.25">
      <c r="C361">
        <v>18</v>
      </c>
      <c r="D361" s="61">
        <v>1</v>
      </c>
    </row>
    <row r="362" spans="3:4" x14ac:dyDescent="0.25">
      <c r="C362">
        <v>291</v>
      </c>
      <c r="D362" s="61">
        <v>1</v>
      </c>
    </row>
    <row r="363" spans="3:4" x14ac:dyDescent="0.25">
      <c r="C363">
        <v>19</v>
      </c>
      <c r="D363" s="61">
        <v>1</v>
      </c>
    </row>
    <row r="364" spans="3:4" x14ac:dyDescent="0.25">
      <c r="C364">
        <v>308</v>
      </c>
      <c r="D364" s="61">
        <v>1</v>
      </c>
    </row>
    <row r="365" spans="3:4" x14ac:dyDescent="0.25">
      <c r="C365">
        <v>20</v>
      </c>
      <c r="D365" s="61">
        <v>1</v>
      </c>
    </row>
    <row r="366" spans="3:4" x14ac:dyDescent="0.25">
      <c r="C366">
        <v>160</v>
      </c>
      <c r="D366" s="61">
        <v>1</v>
      </c>
    </row>
    <row r="367" spans="3:4" x14ac:dyDescent="0.25">
      <c r="C367">
        <v>21</v>
      </c>
      <c r="D367" s="61">
        <v>1</v>
      </c>
    </row>
    <row r="368" spans="3:4" x14ac:dyDescent="0.25">
      <c r="C368">
        <v>168</v>
      </c>
      <c r="D368" s="61">
        <v>1</v>
      </c>
    </row>
    <row r="369" spans="3:4" x14ac:dyDescent="0.25">
      <c r="C369">
        <v>22</v>
      </c>
      <c r="D369" s="61">
        <v>1</v>
      </c>
    </row>
    <row r="370" spans="3:4" x14ac:dyDescent="0.25">
      <c r="C370">
        <v>177</v>
      </c>
      <c r="D370" s="61">
        <v>1</v>
      </c>
    </row>
    <row r="371" spans="3:4" x14ac:dyDescent="0.25">
      <c r="C371">
        <v>23</v>
      </c>
      <c r="D371" s="61">
        <v>1</v>
      </c>
    </row>
    <row r="372" spans="3:4" x14ac:dyDescent="0.25">
      <c r="C372">
        <v>190</v>
      </c>
      <c r="D372" s="61">
        <v>1</v>
      </c>
    </row>
    <row r="373" spans="3:4" x14ac:dyDescent="0.25">
      <c r="C373">
        <v>24</v>
      </c>
      <c r="D373" s="61">
        <v>1</v>
      </c>
    </row>
    <row r="374" spans="3:4" x14ac:dyDescent="0.25">
      <c r="C374">
        <v>199</v>
      </c>
      <c r="D374" s="61">
        <v>1</v>
      </c>
    </row>
    <row r="375" spans="3:4" x14ac:dyDescent="0.25">
      <c r="C375">
        <v>25</v>
      </c>
      <c r="D375" s="61">
        <v>1</v>
      </c>
    </row>
    <row r="376" spans="3:4" x14ac:dyDescent="0.25">
      <c r="C376">
        <v>208</v>
      </c>
      <c r="D376" s="61">
        <v>1</v>
      </c>
    </row>
    <row r="377" spans="3:4" x14ac:dyDescent="0.25">
      <c r="C377">
        <v>26</v>
      </c>
      <c r="D377" s="61">
        <v>1</v>
      </c>
    </row>
    <row r="378" spans="3:4" x14ac:dyDescent="0.25">
      <c r="C378">
        <v>216</v>
      </c>
      <c r="D378" s="61">
        <v>1</v>
      </c>
    </row>
    <row r="379" spans="3:4" x14ac:dyDescent="0.25">
      <c r="C379">
        <v>27</v>
      </c>
      <c r="D379" s="61">
        <v>1</v>
      </c>
    </row>
    <row r="380" spans="3:4" x14ac:dyDescent="0.25">
      <c r="C380">
        <v>225</v>
      </c>
      <c r="D380" s="61">
        <v>1</v>
      </c>
    </row>
    <row r="381" spans="3:4" x14ac:dyDescent="0.25">
      <c r="C381">
        <v>28</v>
      </c>
      <c r="D381" s="61">
        <v>1</v>
      </c>
    </row>
    <row r="382" spans="3:4" x14ac:dyDescent="0.25">
      <c r="C382">
        <v>233</v>
      </c>
      <c r="D382" s="61">
        <v>1</v>
      </c>
    </row>
    <row r="383" spans="3:4" x14ac:dyDescent="0.25">
      <c r="C383">
        <v>2</v>
      </c>
      <c r="D383" s="61">
        <v>1</v>
      </c>
    </row>
    <row r="384" spans="3:4" x14ac:dyDescent="0.25">
      <c r="C384">
        <v>242</v>
      </c>
      <c r="D384" s="61">
        <v>1</v>
      </c>
    </row>
    <row r="385" spans="3:4" x14ac:dyDescent="0.25">
      <c r="C385">
        <v>30</v>
      </c>
      <c r="D385" s="61">
        <v>1</v>
      </c>
    </row>
    <row r="386" spans="3:4" x14ac:dyDescent="0.25">
      <c r="C386">
        <v>252</v>
      </c>
      <c r="D386" s="61">
        <v>1</v>
      </c>
    </row>
    <row r="387" spans="3:4" x14ac:dyDescent="0.25">
      <c r="C387">
        <v>31</v>
      </c>
      <c r="D387" s="61">
        <v>1</v>
      </c>
    </row>
    <row r="388" spans="3:4" x14ac:dyDescent="0.25">
      <c r="C388">
        <v>261</v>
      </c>
      <c r="D388" s="61">
        <v>1</v>
      </c>
    </row>
    <row r="389" spans="3:4" x14ac:dyDescent="0.25">
      <c r="C389">
        <v>32</v>
      </c>
      <c r="D389" s="61">
        <v>1</v>
      </c>
    </row>
    <row r="390" spans="3:4" x14ac:dyDescent="0.25">
      <c r="C390">
        <v>270</v>
      </c>
      <c r="D390" s="61">
        <v>1</v>
      </c>
    </row>
    <row r="391" spans="3:4" x14ac:dyDescent="0.25">
      <c r="C391">
        <v>33</v>
      </c>
      <c r="D391" s="61">
        <v>1</v>
      </c>
    </row>
    <row r="392" spans="3:4" x14ac:dyDescent="0.25">
      <c r="C392">
        <v>278</v>
      </c>
      <c r="D392" s="61">
        <v>1</v>
      </c>
    </row>
    <row r="393" spans="3:4" x14ac:dyDescent="0.25">
      <c r="C393">
        <v>34</v>
      </c>
      <c r="D393" s="61">
        <v>1</v>
      </c>
    </row>
    <row r="394" spans="3:4" x14ac:dyDescent="0.25">
      <c r="C394">
        <v>287</v>
      </c>
      <c r="D394" s="61">
        <v>1</v>
      </c>
    </row>
    <row r="395" spans="3:4" x14ac:dyDescent="0.25">
      <c r="C395">
        <v>35</v>
      </c>
      <c r="D395" s="61">
        <v>1</v>
      </c>
    </row>
    <row r="396" spans="3:4" x14ac:dyDescent="0.25">
      <c r="C396">
        <v>295</v>
      </c>
      <c r="D396" s="61">
        <v>1</v>
      </c>
    </row>
    <row r="397" spans="3:4" x14ac:dyDescent="0.25">
      <c r="C397">
        <v>36</v>
      </c>
      <c r="D397" s="61">
        <v>1</v>
      </c>
    </row>
    <row r="398" spans="3:4" x14ac:dyDescent="0.25">
      <c r="C398">
        <v>303</v>
      </c>
      <c r="D398" s="61">
        <v>1</v>
      </c>
    </row>
    <row r="399" spans="3:4" x14ac:dyDescent="0.25">
      <c r="C399">
        <v>37</v>
      </c>
      <c r="D399" s="61">
        <v>1</v>
      </c>
    </row>
    <row r="400" spans="3:4" x14ac:dyDescent="0.25">
      <c r="C400">
        <v>314</v>
      </c>
      <c r="D400" s="61">
        <v>1</v>
      </c>
    </row>
    <row r="401" spans="3:4" x14ac:dyDescent="0.25">
      <c r="C401">
        <v>38</v>
      </c>
      <c r="D401" s="61">
        <v>1</v>
      </c>
    </row>
    <row r="402" spans="3:4" x14ac:dyDescent="0.25">
      <c r="C402">
        <v>1</v>
      </c>
      <c r="D402" s="61">
        <v>1</v>
      </c>
    </row>
    <row r="403" spans="3:4" x14ac:dyDescent="0.25">
      <c r="C403">
        <v>39</v>
      </c>
      <c r="D403" s="61">
        <v>1</v>
      </c>
    </row>
    <row r="404" spans="3:4" x14ac:dyDescent="0.25">
      <c r="C404">
        <v>162</v>
      </c>
      <c r="D404" s="61">
        <v>1</v>
      </c>
    </row>
    <row r="405" spans="3:4" x14ac:dyDescent="0.25">
      <c r="C405">
        <v>40</v>
      </c>
      <c r="D405" s="61">
        <v>1</v>
      </c>
    </row>
    <row r="406" spans="3:4" x14ac:dyDescent="0.25">
      <c r="C406">
        <v>166</v>
      </c>
      <c r="D406" s="61">
        <v>1</v>
      </c>
    </row>
    <row r="407" spans="3:4" x14ac:dyDescent="0.25">
      <c r="C407">
        <v>41</v>
      </c>
      <c r="D407" s="61">
        <v>1</v>
      </c>
    </row>
    <row r="408" spans="3:4" x14ac:dyDescent="0.25">
      <c r="C408">
        <v>170</v>
      </c>
      <c r="D408" s="61">
        <v>1</v>
      </c>
    </row>
    <row r="409" spans="3:4" x14ac:dyDescent="0.25">
      <c r="C409">
        <v>42</v>
      </c>
      <c r="D409" s="61">
        <v>1</v>
      </c>
    </row>
    <row r="410" spans="3:4" x14ac:dyDescent="0.25">
      <c r="C410">
        <v>175</v>
      </c>
      <c r="D410" s="61">
        <v>1</v>
      </c>
    </row>
    <row r="411" spans="3:4" x14ac:dyDescent="0.25">
      <c r="C411">
        <v>43</v>
      </c>
      <c r="D411" s="61">
        <v>1</v>
      </c>
    </row>
    <row r="412" spans="3:4" x14ac:dyDescent="0.25">
      <c r="C412">
        <v>180</v>
      </c>
      <c r="D412" s="61">
        <v>1</v>
      </c>
    </row>
    <row r="413" spans="3:4" x14ac:dyDescent="0.25">
      <c r="C413">
        <v>44</v>
      </c>
      <c r="D413" s="61">
        <v>1</v>
      </c>
    </row>
    <row r="414" spans="3:4" x14ac:dyDescent="0.25">
      <c r="C414">
        <v>187</v>
      </c>
      <c r="D414" s="61">
        <v>1</v>
      </c>
    </row>
    <row r="415" spans="3:4" x14ac:dyDescent="0.25">
      <c r="C415">
        <v>45</v>
      </c>
      <c r="D415" s="61">
        <v>1</v>
      </c>
    </row>
    <row r="416" spans="3:4" x14ac:dyDescent="0.25">
      <c r="C416">
        <v>192</v>
      </c>
      <c r="D416" s="61">
        <v>1</v>
      </c>
    </row>
    <row r="417" spans="3:4" x14ac:dyDescent="0.25">
      <c r="C417">
        <v>46</v>
      </c>
      <c r="D417" s="61">
        <v>1</v>
      </c>
    </row>
    <row r="418" spans="3:4" x14ac:dyDescent="0.25">
      <c r="C418">
        <v>197</v>
      </c>
      <c r="D418" s="61">
        <v>1</v>
      </c>
    </row>
    <row r="419" spans="3:4" x14ac:dyDescent="0.25">
      <c r="C419">
        <v>47</v>
      </c>
      <c r="D419" s="61">
        <v>1</v>
      </c>
    </row>
    <row r="420" spans="3:4" x14ac:dyDescent="0.25">
      <c r="C420">
        <v>202</v>
      </c>
      <c r="D420" s="61">
        <v>1</v>
      </c>
    </row>
    <row r="421" spans="3:4" x14ac:dyDescent="0.25">
      <c r="C421">
        <v>48</v>
      </c>
      <c r="D421" s="61">
        <v>1</v>
      </c>
    </row>
    <row r="422" spans="3:4" x14ac:dyDescent="0.25">
      <c r="C422">
        <v>206</v>
      </c>
      <c r="D422" s="61">
        <v>1</v>
      </c>
    </row>
    <row r="423" spans="3:4" x14ac:dyDescent="0.25">
      <c r="C423">
        <v>49</v>
      </c>
      <c r="D423" s="61">
        <v>1</v>
      </c>
    </row>
    <row r="424" spans="3:4" x14ac:dyDescent="0.25">
      <c r="C424">
        <v>210</v>
      </c>
      <c r="D424" s="61">
        <v>1</v>
      </c>
    </row>
    <row r="425" spans="3:4" x14ac:dyDescent="0.25">
      <c r="C425">
        <v>50</v>
      </c>
      <c r="D425" s="61">
        <v>1</v>
      </c>
    </row>
    <row r="426" spans="3:4" x14ac:dyDescent="0.25">
      <c r="C426">
        <v>214</v>
      </c>
      <c r="D426" s="61">
        <v>1</v>
      </c>
    </row>
    <row r="427" spans="3:4" x14ac:dyDescent="0.25">
      <c r="C427">
        <v>51</v>
      </c>
      <c r="D427" s="61">
        <v>1</v>
      </c>
    </row>
    <row r="428" spans="3:4" x14ac:dyDescent="0.25">
      <c r="C428">
        <v>219</v>
      </c>
      <c r="D428" s="61">
        <v>1</v>
      </c>
    </row>
    <row r="429" spans="3:4" x14ac:dyDescent="0.25">
      <c r="C429">
        <v>52</v>
      </c>
      <c r="D429" s="61">
        <v>1</v>
      </c>
    </row>
    <row r="430" spans="3:4" x14ac:dyDescent="0.25">
      <c r="C430">
        <v>223</v>
      </c>
      <c r="D430" s="61">
        <v>1</v>
      </c>
    </row>
    <row r="431" spans="3:4" x14ac:dyDescent="0.25">
      <c r="C431">
        <v>53</v>
      </c>
      <c r="D431" s="61">
        <v>1</v>
      </c>
    </row>
    <row r="432" spans="3:4" x14ac:dyDescent="0.25">
      <c r="C432">
        <v>227</v>
      </c>
      <c r="D432" s="61">
        <v>1</v>
      </c>
    </row>
    <row r="433" spans="3:4" x14ac:dyDescent="0.25">
      <c r="C433">
        <v>54</v>
      </c>
      <c r="D433" s="61">
        <v>1</v>
      </c>
    </row>
    <row r="434" spans="3:4" x14ac:dyDescent="0.25">
      <c r="C434">
        <v>231</v>
      </c>
      <c r="D434" s="61">
        <v>1</v>
      </c>
    </row>
    <row r="435" spans="3:4" x14ac:dyDescent="0.25">
      <c r="C435">
        <v>55</v>
      </c>
      <c r="D435" s="61">
        <v>1</v>
      </c>
    </row>
    <row r="436" spans="3:4" x14ac:dyDescent="0.25">
      <c r="C436">
        <v>236</v>
      </c>
      <c r="D436" s="61">
        <v>1</v>
      </c>
    </row>
    <row r="437" spans="3:4" x14ac:dyDescent="0.25">
      <c r="C437">
        <v>56</v>
      </c>
      <c r="D437" s="61">
        <v>1</v>
      </c>
    </row>
    <row r="438" spans="3:4" x14ac:dyDescent="0.25">
      <c r="C438">
        <v>240</v>
      </c>
      <c r="D438" s="61">
        <v>1</v>
      </c>
    </row>
    <row r="439" spans="3:4" x14ac:dyDescent="0.25">
      <c r="C439">
        <v>57</v>
      </c>
      <c r="D439" s="61">
        <v>1</v>
      </c>
    </row>
    <row r="440" spans="3:4" x14ac:dyDescent="0.25">
      <c r="C440">
        <v>245</v>
      </c>
      <c r="D440" s="61">
        <v>1</v>
      </c>
    </row>
    <row r="441" spans="3:4" x14ac:dyDescent="0.25">
      <c r="C441">
        <v>58</v>
      </c>
      <c r="D441" s="61">
        <v>1</v>
      </c>
    </row>
    <row r="442" spans="3:4" x14ac:dyDescent="0.25">
      <c r="C442">
        <v>250</v>
      </c>
      <c r="D442" s="61">
        <v>1</v>
      </c>
    </row>
    <row r="443" spans="3:4" x14ac:dyDescent="0.25">
      <c r="C443">
        <v>59</v>
      </c>
      <c r="D443" s="61">
        <v>1</v>
      </c>
    </row>
    <row r="444" spans="3:4" x14ac:dyDescent="0.25">
      <c r="C444">
        <v>255</v>
      </c>
      <c r="D444" s="61">
        <v>1</v>
      </c>
    </row>
    <row r="445" spans="3:4" x14ac:dyDescent="0.25">
      <c r="C445">
        <v>60</v>
      </c>
      <c r="D445" s="61">
        <v>1</v>
      </c>
    </row>
    <row r="446" spans="3:4" x14ac:dyDescent="0.25">
      <c r="C446">
        <v>259</v>
      </c>
      <c r="D446" s="61">
        <v>1</v>
      </c>
    </row>
    <row r="447" spans="3:4" x14ac:dyDescent="0.25">
      <c r="C447">
        <v>61</v>
      </c>
      <c r="D447" s="61">
        <v>1</v>
      </c>
    </row>
    <row r="448" spans="3:4" x14ac:dyDescent="0.25">
      <c r="C448">
        <v>264</v>
      </c>
      <c r="D448" s="61">
        <v>1</v>
      </c>
    </row>
    <row r="449" spans="3:4" x14ac:dyDescent="0.25">
      <c r="C449">
        <v>62</v>
      </c>
      <c r="D449" s="61">
        <v>1</v>
      </c>
    </row>
    <row r="450" spans="3:4" x14ac:dyDescent="0.25">
      <c r="C450">
        <v>268</v>
      </c>
      <c r="D450" s="61">
        <v>1</v>
      </c>
    </row>
    <row r="451" spans="3:4" x14ac:dyDescent="0.25">
      <c r="C451">
        <v>63</v>
      </c>
      <c r="D451" s="61">
        <v>1</v>
      </c>
    </row>
    <row r="452" spans="3:4" x14ac:dyDescent="0.25">
      <c r="C452">
        <v>272</v>
      </c>
      <c r="D452" s="61">
        <v>1</v>
      </c>
    </row>
    <row r="453" spans="3:4" x14ac:dyDescent="0.25">
      <c r="C453">
        <v>64</v>
      </c>
      <c r="D453" s="61">
        <v>1</v>
      </c>
    </row>
    <row r="454" spans="3:4" x14ac:dyDescent="0.25">
      <c r="C454">
        <v>276</v>
      </c>
      <c r="D454" s="61">
        <v>1</v>
      </c>
    </row>
    <row r="455" spans="3:4" x14ac:dyDescent="0.25">
      <c r="C455">
        <v>65</v>
      </c>
      <c r="D455" s="61">
        <v>1</v>
      </c>
    </row>
    <row r="456" spans="3:4" x14ac:dyDescent="0.25">
      <c r="C456">
        <v>280</v>
      </c>
      <c r="D456" s="61">
        <v>1</v>
      </c>
    </row>
    <row r="457" spans="3:4" x14ac:dyDescent="0.25">
      <c r="C457">
        <v>66</v>
      </c>
      <c r="D457" s="61">
        <v>1</v>
      </c>
    </row>
    <row r="458" spans="3:4" x14ac:dyDescent="0.25">
      <c r="C458">
        <v>285</v>
      </c>
      <c r="D458" s="61">
        <v>1</v>
      </c>
    </row>
    <row r="459" spans="3:4" x14ac:dyDescent="0.25">
      <c r="C459">
        <v>67</v>
      </c>
      <c r="D459" s="61">
        <v>1</v>
      </c>
    </row>
    <row r="460" spans="3:4" x14ac:dyDescent="0.25">
      <c r="C460">
        <v>289</v>
      </c>
      <c r="D460" s="61">
        <v>1</v>
      </c>
    </row>
    <row r="461" spans="3:4" x14ac:dyDescent="0.25">
      <c r="C461">
        <v>68</v>
      </c>
      <c r="D461" s="61">
        <v>1</v>
      </c>
    </row>
    <row r="462" spans="3:4" x14ac:dyDescent="0.25">
      <c r="C462">
        <v>293</v>
      </c>
      <c r="D462" s="61">
        <v>1</v>
      </c>
    </row>
    <row r="463" spans="3:4" x14ac:dyDescent="0.25">
      <c r="C463">
        <v>69</v>
      </c>
      <c r="D463" s="61">
        <v>1</v>
      </c>
    </row>
    <row r="464" spans="3:4" x14ac:dyDescent="0.25">
      <c r="C464">
        <v>297</v>
      </c>
      <c r="D464" s="61">
        <v>1</v>
      </c>
    </row>
    <row r="465" spans="3:4" x14ac:dyDescent="0.25">
      <c r="C465">
        <v>71</v>
      </c>
      <c r="D465" s="61">
        <v>1</v>
      </c>
    </row>
    <row r="466" spans="3:4" x14ac:dyDescent="0.25">
      <c r="C466">
        <v>301</v>
      </c>
      <c r="D466" s="61">
        <v>1</v>
      </c>
    </row>
    <row r="467" spans="3:4" x14ac:dyDescent="0.25">
      <c r="C467">
        <v>72</v>
      </c>
      <c r="D467" s="61">
        <v>1</v>
      </c>
    </row>
    <row r="468" spans="3:4" x14ac:dyDescent="0.25">
      <c r="C468">
        <v>306</v>
      </c>
      <c r="D468" s="61">
        <v>1</v>
      </c>
    </row>
    <row r="469" spans="3:4" x14ac:dyDescent="0.25">
      <c r="C469">
        <v>73</v>
      </c>
      <c r="D469" s="61">
        <v>1</v>
      </c>
    </row>
    <row r="470" spans="3:4" x14ac:dyDescent="0.25">
      <c r="C470">
        <v>310</v>
      </c>
      <c r="D470" s="61">
        <v>1</v>
      </c>
    </row>
    <row r="471" spans="3:4" x14ac:dyDescent="0.25">
      <c r="C471">
        <v>74</v>
      </c>
      <c r="D471" s="61">
        <v>1</v>
      </c>
    </row>
    <row r="472" spans="3:4" x14ac:dyDescent="0.25">
      <c r="C472">
        <v>316</v>
      </c>
      <c r="D472" s="61">
        <v>1</v>
      </c>
    </row>
    <row r="473" spans="3:4" x14ac:dyDescent="0.25">
      <c r="C473">
        <v>76</v>
      </c>
      <c r="D473" s="61">
        <v>1</v>
      </c>
    </row>
    <row r="474" spans="3:4" x14ac:dyDescent="0.25">
      <c r="C474">
        <v>320</v>
      </c>
      <c r="D474" s="61">
        <v>1</v>
      </c>
    </row>
    <row r="475" spans="3:4" x14ac:dyDescent="0.25">
      <c r="C475">
        <v>77</v>
      </c>
      <c r="D475" s="61">
        <v>1</v>
      </c>
    </row>
    <row r="476" spans="3:4" x14ac:dyDescent="0.25">
      <c r="C476">
        <v>159</v>
      </c>
      <c r="D476" s="61">
        <v>1</v>
      </c>
    </row>
    <row r="477" spans="3:4" x14ac:dyDescent="0.25">
      <c r="C477">
        <v>78</v>
      </c>
      <c r="D477" s="61">
        <v>1</v>
      </c>
    </row>
    <row r="478" spans="3:4" x14ac:dyDescent="0.25">
      <c r="C478">
        <v>161</v>
      </c>
      <c r="D478" s="61">
        <v>1</v>
      </c>
    </row>
    <row r="479" spans="3:4" x14ac:dyDescent="0.25">
      <c r="C479">
        <v>79</v>
      </c>
      <c r="D479" s="61">
        <v>1</v>
      </c>
    </row>
    <row r="480" spans="3:4" x14ac:dyDescent="0.25">
      <c r="C480">
        <v>163</v>
      </c>
      <c r="D480" s="61">
        <v>1</v>
      </c>
    </row>
    <row r="481" spans="3:4" x14ac:dyDescent="0.25">
      <c r="C481">
        <v>80</v>
      </c>
      <c r="D481" s="61">
        <v>1</v>
      </c>
    </row>
    <row r="482" spans="3:4" x14ac:dyDescent="0.25">
      <c r="C482">
        <v>165</v>
      </c>
      <c r="D482" s="61">
        <v>1</v>
      </c>
    </row>
    <row r="483" spans="3:4" x14ac:dyDescent="0.25">
      <c r="C483">
        <v>81</v>
      </c>
      <c r="D483" s="61">
        <v>1</v>
      </c>
    </row>
    <row r="484" spans="3:4" x14ac:dyDescent="0.25">
      <c r="C484">
        <v>167</v>
      </c>
      <c r="D484" s="61">
        <v>1</v>
      </c>
    </row>
    <row r="485" spans="3:4" x14ac:dyDescent="0.25">
      <c r="C485">
        <v>82</v>
      </c>
      <c r="D485" s="61">
        <v>1</v>
      </c>
    </row>
    <row r="486" spans="3:4" x14ac:dyDescent="0.25">
      <c r="C486">
        <v>169</v>
      </c>
      <c r="D486" s="61">
        <v>1</v>
      </c>
    </row>
    <row r="487" spans="3:4" x14ac:dyDescent="0.25">
      <c r="C487">
        <v>83</v>
      </c>
      <c r="D487" s="61">
        <v>1</v>
      </c>
    </row>
    <row r="488" spans="3:4" x14ac:dyDescent="0.25">
      <c r="C488">
        <v>172</v>
      </c>
      <c r="D488" s="61">
        <v>1</v>
      </c>
    </row>
    <row r="489" spans="3:4" x14ac:dyDescent="0.25">
      <c r="C489">
        <v>84</v>
      </c>
      <c r="D489" s="61">
        <v>1</v>
      </c>
    </row>
    <row r="490" spans="3:4" x14ac:dyDescent="0.25">
      <c r="C490">
        <v>174</v>
      </c>
      <c r="D490" s="61">
        <v>1</v>
      </c>
    </row>
    <row r="491" spans="3:4" x14ac:dyDescent="0.25">
      <c r="C491">
        <v>85</v>
      </c>
      <c r="D491" s="61">
        <v>1</v>
      </c>
    </row>
    <row r="492" spans="3:4" x14ac:dyDescent="0.25">
      <c r="C492">
        <v>176</v>
      </c>
      <c r="D492" s="61">
        <v>1</v>
      </c>
    </row>
    <row r="493" spans="3:4" x14ac:dyDescent="0.25">
      <c r="C493">
        <v>86</v>
      </c>
      <c r="D493" s="61">
        <v>1</v>
      </c>
    </row>
    <row r="494" spans="3:4" x14ac:dyDescent="0.25">
      <c r="C494">
        <v>178</v>
      </c>
      <c r="D494" s="61">
        <v>1</v>
      </c>
    </row>
    <row r="495" spans="3:4" x14ac:dyDescent="0.25">
      <c r="C495">
        <v>87</v>
      </c>
      <c r="D495" s="61">
        <v>1</v>
      </c>
    </row>
    <row r="496" spans="3:4" x14ac:dyDescent="0.25">
      <c r="C496">
        <v>181</v>
      </c>
      <c r="D496" s="61">
        <v>1</v>
      </c>
    </row>
    <row r="497" spans="3:4" x14ac:dyDescent="0.25">
      <c r="C497">
        <v>183</v>
      </c>
      <c r="D497" s="61">
        <v>1</v>
      </c>
    </row>
    <row r="498" spans="3:4" x14ac:dyDescent="0.25">
      <c r="C498">
        <v>3</v>
      </c>
      <c r="D498" s="61">
        <v>1</v>
      </c>
    </row>
    <row r="499" spans="3:4" x14ac:dyDescent="0.25">
      <c r="C499">
        <v>185</v>
      </c>
      <c r="D499" s="61">
        <v>1</v>
      </c>
    </row>
    <row r="500" spans="3:4" x14ac:dyDescent="0.25">
      <c r="C500">
        <v>186</v>
      </c>
      <c r="D500" s="61">
        <v>1</v>
      </c>
    </row>
    <row r="501" spans="3:4" x14ac:dyDescent="0.25">
      <c r="C501">
        <v>89</v>
      </c>
      <c r="D501" s="61">
        <v>1</v>
      </c>
    </row>
    <row r="502" spans="3:4" x14ac:dyDescent="0.25">
      <c r="C502">
        <v>188</v>
      </c>
      <c r="D502" s="61">
        <v>1</v>
      </c>
    </row>
    <row r="503" spans="3:4" x14ac:dyDescent="0.25">
      <c r="C503">
        <v>90</v>
      </c>
      <c r="D503" s="61">
        <v>1</v>
      </c>
    </row>
    <row r="504" spans="3:4" x14ac:dyDescent="0.25">
      <c r="C504">
        <v>191</v>
      </c>
      <c r="D504" s="61">
        <v>1</v>
      </c>
    </row>
    <row r="505" spans="3:4" x14ac:dyDescent="0.25">
      <c r="C505">
        <v>91</v>
      </c>
      <c r="D505" s="61">
        <v>1</v>
      </c>
    </row>
    <row r="506" spans="3:4" x14ac:dyDescent="0.25">
      <c r="C506">
        <v>193</v>
      </c>
      <c r="D506" s="61">
        <v>1</v>
      </c>
    </row>
    <row r="507" spans="3:4" x14ac:dyDescent="0.25">
      <c r="C507">
        <v>93</v>
      </c>
      <c r="D507" s="61">
        <v>1</v>
      </c>
    </row>
    <row r="508" spans="3:4" x14ac:dyDescent="0.25">
      <c r="C508">
        <v>196</v>
      </c>
      <c r="D508" s="61">
        <v>1</v>
      </c>
    </row>
    <row r="509" spans="3:4" x14ac:dyDescent="0.25">
      <c r="C509">
        <v>94</v>
      </c>
      <c r="D509" s="61">
        <v>1</v>
      </c>
    </row>
    <row r="510" spans="3:4" x14ac:dyDescent="0.25">
      <c r="C510">
        <v>198</v>
      </c>
      <c r="D510" s="61">
        <v>1</v>
      </c>
    </row>
    <row r="511" spans="3:4" x14ac:dyDescent="0.25">
      <c r="C511">
        <v>95</v>
      </c>
      <c r="D511" s="61">
        <v>1</v>
      </c>
    </row>
    <row r="512" spans="3:4" x14ac:dyDescent="0.25">
      <c r="C512">
        <v>201</v>
      </c>
      <c r="D512" s="61">
        <v>1</v>
      </c>
    </row>
    <row r="513" spans="3:4" x14ac:dyDescent="0.25">
      <c r="C513">
        <v>96</v>
      </c>
      <c r="D513" s="61">
        <v>1</v>
      </c>
    </row>
    <row r="514" spans="3:4" x14ac:dyDescent="0.25">
      <c r="C514">
        <v>203</v>
      </c>
      <c r="D514" s="61">
        <v>1</v>
      </c>
    </row>
    <row r="515" spans="3:4" x14ac:dyDescent="0.25">
      <c r="C515">
        <v>98</v>
      </c>
      <c r="D515" s="61">
        <v>1</v>
      </c>
    </row>
    <row r="516" spans="3:4" x14ac:dyDescent="0.25">
      <c r="C516">
        <v>205</v>
      </c>
      <c r="D516" s="61">
        <v>1</v>
      </c>
    </row>
    <row r="517" spans="3:4" x14ac:dyDescent="0.25">
      <c r="C517">
        <v>99</v>
      </c>
      <c r="D517" s="61">
        <v>1</v>
      </c>
    </row>
    <row r="518" spans="3:4" x14ac:dyDescent="0.25">
      <c r="C518">
        <v>207</v>
      </c>
      <c r="D518" s="61">
        <v>1</v>
      </c>
    </row>
    <row r="519" spans="3:4" x14ac:dyDescent="0.25">
      <c r="C519">
        <v>100</v>
      </c>
      <c r="D519" s="61">
        <v>1</v>
      </c>
    </row>
    <row r="520" spans="3:4" x14ac:dyDescent="0.25">
      <c r="C520">
        <v>209</v>
      </c>
      <c r="D520" s="61">
        <v>1</v>
      </c>
    </row>
    <row r="521" spans="3:4" x14ac:dyDescent="0.25">
      <c r="C521">
        <v>101</v>
      </c>
      <c r="D521" s="61">
        <v>1</v>
      </c>
    </row>
    <row r="522" spans="3:4" x14ac:dyDescent="0.25">
      <c r="C522">
        <v>211</v>
      </c>
      <c r="D522" s="61">
        <v>1</v>
      </c>
    </row>
    <row r="523" spans="3:4" x14ac:dyDescent="0.25">
      <c r="C523">
        <v>102</v>
      </c>
      <c r="D523" s="61">
        <v>1</v>
      </c>
    </row>
    <row r="524" spans="3:4" x14ac:dyDescent="0.25">
      <c r="C524">
        <v>213</v>
      </c>
      <c r="D524" s="61">
        <v>1</v>
      </c>
    </row>
    <row r="525" spans="3:4" x14ac:dyDescent="0.25">
      <c r="C525">
        <v>103</v>
      </c>
      <c r="D525" s="61">
        <v>1</v>
      </c>
    </row>
    <row r="526" spans="3:4" x14ac:dyDescent="0.25">
      <c r="C526">
        <v>215</v>
      </c>
      <c r="D526" s="61">
        <v>1</v>
      </c>
    </row>
    <row r="527" spans="3:4" x14ac:dyDescent="0.25">
      <c r="C527">
        <v>104</v>
      </c>
      <c r="D527" s="61">
        <v>1</v>
      </c>
    </row>
    <row r="528" spans="3:4" x14ac:dyDescent="0.25">
      <c r="C528">
        <v>218</v>
      </c>
      <c r="D528" s="61">
        <v>1</v>
      </c>
    </row>
    <row r="529" spans="3:4" x14ac:dyDescent="0.25">
      <c r="C529">
        <v>105</v>
      </c>
      <c r="D529" s="61">
        <v>1</v>
      </c>
    </row>
    <row r="530" spans="3:4" x14ac:dyDescent="0.25">
      <c r="C530">
        <v>220</v>
      </c>
      <c r="D530" s="61">
        <v>1</v>
      </c>
    </row>
    <row r="531" spans="3:4" x14ac:dyDescent="0.25">
      <c r="C531">
        <v>106</v>
      </c>
      <c r="D531" s="61">
        <v>1</v>
      </c>
    </row>
    <row r="532" spans="3:4" x14ac:dyDescent="0.25">
      <c r="C532">
        <v>222</v>
      </c>
      <c r="D532" s="61">
        <v>1</v>
      </c>
    </row>
    <row r="533" spans="3:4" x14ac:dyDescent="0.25">
      <c r="C533">
        <v>107</v>
      </c>
      <c r="D533" s="61">
        <v>1</v>
      </c>
    </row>
    <row r="534" spans="3:4" x14ac:dyDescent="0.25">
      <c r="C534">
        <v>224</v>
      </c>
      <c r="D534" s="61">
        <v>1</v>
      </c>
    </row>
    <row r="535" spans="3:4" x14ac:dyDescent="0.25">
      <c r="C535">
        <v>108</v>
      </c>
      <c r="D535" s="61">
        <v>1</v>
      </c>
    </row>
    <row r="536" spans="3:4" x14ac:dyDescent="0.25">
      <c r="C536">
        <v>226</v>
      </c>
      <c r="D536" s="61">
        <v>1</v>
      </c>
    </row>
    <row r="537" spans="3:4" x14ac:dyDescent="0.25">
      <c r="C537">
        <v>109</v>
      </c>
      <c r="D537" s="61">
        <v>1</v>
      </c>
    </row>
    <row r="538" spans="3:4" x14ac:dyDescent="0.25">
      <c r="C538">
        <v>228</v>
      </c>
      <c r="D538" s="61">
        <v>1</v>
      </c>
    </row>
    <row r="539" spans="3:4" x14ac:dyDescent="0.25">
      <c r="C539">
        <v>110</v>
      </c>
      <c r="D539" s="61">
        <v>1</v>
      </c>
    </row>
    <row r="540" spans="3:4" x14ac:dyDescent="0.25">
      <c r="C540">
        <v>230</v>
      </c>
      <c r="D540" s="61">
        <v>1</v>
      </c>
    </row>
    <row r="541" spans="3:4" x14ac:dyDescent="0.25">
      <c r="C541">
        <v>112</v>
      </c>
      <c r="D541" s="61">
        <v>1</v>
      </c>
    </row>
    <row r="542" spans="3:4" x14ac:dyDescent="0.25">
      <c r="C542">
        <v>232</v>
      </c>
      <c r="D542" s="61">
        <v>1</v>
      </c>
    </row>
    <row r="543" spans="3:4" x14ac:dyDescent="0.25">
      <c r="C543">
        <v>113</v>
      </c>
      <c r="D543" s="61">
        <v>1</v>
      </c>
    </row>
    <row r="544" spans="3:4" x14ac:dyDescent="0.25">
      <c r="C544">
        <v>234</v>
      </c>
      <c r="D544" s="61">
        <v>1</v>
      </c>
    </row>
    <row r="545" spans="3:4" x14ac:dyDescent="0.25">
      <c r="C545">
        <v>114</v>
      </c>
      <c r="D545" s="61">
        <v>1</v>
      </c>
    </row>
    <row r="546" spans="3:4" x14ac:dyDescent="0.25">
      <c r="C546">
        <v>237</v>
      </c>
      <c r="D546" s="61">
        <v>1</v>
      </c>
    </row>
    <row r="547" spans="3:4" x14ac:dyDescent="0.25">
      <c r="C547">
        <v>116</v>
      </c>
      <c r="D547" s="61">
        <v>1</v>
      </c>
    </row>
    <row r="548" spans="3:4" x14ac:dyDescent="0.25">
      <c r="C548">
        <v>239</v>
      </c>
      <c r="D548" s="61">
        <v>1</v>
      </c>
    </row>
    <row r="549" spans="3:4" x14ac:dyDescent="0.25">
      <c r="C549">
        <v>117</v>
      </c>
      <c r="D549" s="61">
        <v>1</v>
      </c>
    </row>
    <row r="550" spans="3:4" x14ac:dyDescent="0.25">
      <c r="C550">
        <v>241</v>
      </c>
      <c r="D550" s="61">
        <v>1</v>
      </c>
    </row>
    <row r="551" spans="3:4" x14ac:dyDescent="0.25">
      <c r="C551">
        <v>118</v>
      </c>
      <c r="D551" s="61">
        <v>1</v>
      </c>
    </row>
    <row r="552" spans="3:4" x14ac:dyDescent="0.25">
      <c r="C552">
        <v>243</v>
      </c>
      <c r="D552" s="61">
        <v>1</v>
      </c>
    </row>
    <row r="553" spans="3:4" x14ac:dyDescent="0.25">
      <c r="C553">
        <v>119</v>
      </c>
      <c r="D553" s="61">
        <v>1</v>
      </c>
    </row>
    <row r="554" spans="3:4" x14ac:dyDescent="0.25">
      <c r="C554">
        <v>247</v>
      </c>
      <c r="D554" s="61">
        <v>1</v>
      </c>
    </row>
    <row r="555" spans="3:4" x14ac:dyDescent="0.25">
      <c r="C555">
        <v>120</v>
      </c>
      <c r="D555" s="61">
        <v>1</v>
      </c>
    </row>
    <row r="556" spans="3:4" x14ac:dyDescent="0.25">
      <c r="C556">
        <v>249</v>
      </c>
      <c r="D556" s="61">
        <v>1</v>
      </c>
    </row>
    <row r="557" spans="3:4" x14ac:dyDescent="0.25">
      <c r="C557">
        <v>121</v>
      </c>
      <c r="D557" s="61">
        <v>1</v>
      </c>
    </row>
    <row r="558" spans="3:4" x14ac:dyDescent="0.25">
      <c r="C558">
        <v>251</v>
      </c>
      <c r="D558" s="61">
        <v>1</v>
      </c>
    </row>
    <row r="559" spans="3:4" x14ac:dyDescent="0.25">
      <c r="C559">
        <v>122</v>
      </c>
      <c r="D559" s="61">
        <v>1</v>
      </c>
    </row>
    <row r="560" spans="3:4" x14ac:dyDescent="0.25">
      <c r="C560">
        <v>254</v>
      </c>
      <c r="D560" s="61">
        <v>1</v>
      </c>
    </row>
    <row r="561" spans="3:4" x14ac:dyDescent="0.25">
      <c r="C561">
        <v>123</v>
      </c>
      <c r="D561" s="61">
        <v>1</v>
      </c>
    </row>
    <row r="562" spans="3:4" x14ac:dyDescent="0.25">
      <c r="C562">
        <v>256</v>
      </c>
      <c r="D562" s="61">
        <v>1</v>
      </c>
    </row>
    <row r="563" spans="3:4" x14ac:dyDescent="0.25">
      <c r="C563">
        <v>124</v>
      </c>
      <c r="D563" s="61">
        <v>1</v>
      </c>
    </row>
    <row r="564" spans="3:4" x14ac:dyDescent="0.25">
      <c r="C564">
        <v>258</v>
      </c>
      <c r="D564" s="61">
        <v>1</v>
      </c>
    </row>
    <row r="565" spans="3:4" x14ac:dyDescent="0.25">
      <c r="C565">
        <v>125</v>
      </c>
      <c r="D565" s="61">
        <v>1</v>
      </c>
    </row>
    <row r="566" spans="3:4" x14ac:dyDescent="0.25">
      <c r="C566">
        <v>260</v>
      </c>
      <c r="D566" s="61">
        <v>1</v>
      </c>
    </row>
    <row r="567" spans="3:4" x14ac:dyDescent="0.25">
      <c r="C567">
        <v>126</v>
      </c>
      <c r="D567" s="61">
        <v>1</v>
      </c>
    </row>
    <row r="568" spans="3:4" x14ac:dyDescent="0.25">
      <c r="C568">
        <v>263</v>
      </c>
      <c r="D568" s="61">
        <v>1</v>
      </c>
    </row>
    <row r="569" spans="3:4" x14ac:dyDescent="0.25">
      <c r="C569">
        <v>127</v>
      </c>
      <c r="D569" s="61">
        <v>1</v>
      </c>
    </row>
    <row r="570" spans="3:4" x14ac:dyDescent="0.25">
      <c r="C570">
        <v>265</v>
      </c>
      <c r="D570" s="61">
        <v>1</v>
      </c>
    </row>
    <row r="571" spans="3:4" x14ac:dyDescent="0.25">
      <c r="C571">
        <v>128</v>
      </c>
      <c r="D571" s="61">
        <v>1</v>
      </c>
    </row>
    <row r="572" spans="3:4" x14ac:dyDescent="0.25">
      <c r="C572">
        <v>267</v>
      </c>
      <c r="D572" s="61">
        <v>1</v>
      </c>
    </row>
    <row r="573" spans="3:4" x14ac:dyDescent="0.25">
      <c r="C573">
        <v>129</v>
      </c>
      <c r="D573" s="61">
        <v>1</v>
      </c>
    </row>
    <row r="574" spans="3:4" x14ac:dyDescent="0.25">
      <c r="C574">
        <v>269</v>
      </c>
      <c r="D574" s="61">
        <v>1</v>
      </c>
    </row>
    <row r="575" spans="3:4" x14ac:dyDescent="0.25">
      <c r="C575">
        <v>130</v>
      </c>
      <c r="D575" s="61">
        <v>1</v>
      </c>
    </row>
    <row r="576" spans="3:4" x14ac:dyDescent="0.25">
      <c r="C576">
        <v>271</v>
      </c>
      <c r="D576" s="61">
        <v>1</v>
      </c>
    </row>
    <row r="577" spans="3:4" x14ac:dyDescent="0.25">
      <c r="C577">
        <v>131</v>
      </c>
      <c r="D577" s="61">
        <v>1</v>
      </c>
    </row>
    <row r="578" spans="3:4" x14ac:dyDescent="0.25">
      <c r="C578">
        <v>273</v>
      </c>
      <c r="D578" s="61">
        <v>1</v>
      </c>
    </row>
    <row r="579" spans="3:4" x14ac:dyDescent="0.25">
      <c r="C579">
        <v>132</v>
      </c>
      <c r="D579" s="61">
        <v>1</v>
      </c>
    </row>
    <row r="580" spans="3:4" x14ac:dyDescent="0.25">
      <c r="C580">
        <v>275</v>
      </c>
      <c r="D580" s="61">
        <v>1</v>
      </c>
    </row>
    <row r="581" spans="3:4" x14ac:dyDescent="0.25">
      <c r="C581">
        <v>133</v>
      </c>
      <c r="D581" s="61">
        <v>1</v>
      </c>
    </row>
    <row r="582" spans="3:4" x14ac:dyDescent="0.25">
      <c r="C582">
        <v>277</v>
      </c>
      <c r="D582" s="61">
        <v>1</v>
      </c>
    </row>
    <row r="583" spans="3:4" x14ac:dyDescent="0.25">
      <c r="C583">
        <v>134</v>
      </c>
      <c r="D583" s="61">
        <v>1</v>
      </c>
    </row>
    <row r="584" spans="3:4" x14ac:dyDescent="0.25">
      <c r="C584">
        <v>279</v>
      </c>
      <c r="D584" s="61">
        <v>1</v>
      </c>
    </row>
    <row r="585" spans="3:4" x14ac:dyDescent="0.25">
      <c r="C585">
        <v>135</v>
      </c>
      <c r="D585" s="61">
        <v>1</v>
      </c>
    </row>
    <row r="586" spans="3:4" x14ac:dyDescent="0.25">
      <c r="C586">
        <v>281</v>
      </c>
      <c r="D586" s="61">
        <v>1</v>
      </c>
    </row>
    <row r="587" spans="3:4" x14ac:dyDescent="0.25">
      <c r="C587">
        <v>136</v>
      </c>
      <c r="D587" s="61">
        <v>1</v>
      </c>
    </row>
    <row r="588" spans="3:4" x14ac:dyDescent="0.25">
      <c r="C588">
        <v>284</v>
      </c>
      <c r="D588" s="61">
        <v>1</v>
      </c>
    </row>
    <row r="589" spans="3:4" x14ac:dyDescent="0.25">
      <c r="C589">
        <v>137</v>
      </c>
      <c r="D589" s="61">
        <v>1</v>
      </c>
    </row>
    <row r="590" spans="3:4" x14ac:dyDescent="0.25">
      <c r="C590">
        <v>286</v>
      </c>
      <c r="D590" s="61">
        <v>1</v>
      </c>
    </row>
    <row r="591" spans="3:4" x14ac:dyDescent="0.25">
      <c r="C591">
        <v>138</v>
      </c>
      <c r="D591" s="61">
        <v>1</v>
      </c>
    </row>
    <row r="592" spans="3:4" x14ac:dyDescent="0.25">
      <c r="C592">
        <v>288</v>
      </c>
      <c r="D592" s="61">
        <v>1</v>
      </c>
    </row>
    <row r="593" spans="3:4" x14ac:dyDescent="0.25">
      <c r="C593">
        <v>139</v>
      </c>
      <c r="D593" s="61">
        <v>1</v>
      </c>
    </row>
    <row r="594" spans="3:4" x14ac:dyDescent="0.25">
      <c r="C594">
        <v>290</v>
      </c>
      <c r="D594" s="61">
        <v>1</v>
      </c>
    </row>
    <row r="595" spans="3:4" x14ac:dyDescent="0.25">
      <c r="C595">
        <v>142</v>
      </c>
      <c r="D595" s="61">
        <v>1</v>
      </c>
    </row>
    <row r="596" spans="3:4" x14ac:dyDescent="0.25">
      <c r="C596">
        <v>292</v>
      </c>
      <c r="D596" s="61">
        <v>1</v>
      </c>
    </row>
    <row r="597" spans="3:4" x14ac:dyDescent="0.25">
      <c r="C597">
        <v>143</v>
      </c>
      <c r="D597" s="61">
        <v>1</v>
      </c>
    </row>
    <row r="598" spans="3:4" x14ac:dyDescent="0.25">
      <c r="C598">
        <v>294</v>
      </c>
      <c r="D598" s="61">
        <v>1</v>
      </c>
    </row>
    <row r="599" spans="3:4" x14ac:dyDescent="0.25">
      <c r="C599">
        <v>144</v>
      </c>
      <c r="D599" s="61">
        <v>1</v>
      </c>
    </row>
    <row r="600" spans="3:4" x14ac:dyDescent="0.25">
      <c r="C600">
        <v>296</v>
      </c>
      <c r="D600" s="61">
        <v>1</v>
      </c>
    </row>
    <row r="601" spans="3:4" x14ac:dyDescent="0.25">
      <c r="C601">
        <v>146</v>
      </c>
      <c r="D601" s="61">
        <v>1</v>
      </c>
    </row>
    <row r="602" spans="3:4" x14ac:dyDescent="0.25">
      <c r="C602">
        <v>298</v>
      </c>
      <c r="D602" s="61">
        <v>1</v>
      </c>
    </row>
    <row r="603" spans="3:4" x14ac:dyDescent="0.25">
      <c r="C603">
        <v>147</v>
      </c>
      <c r="D603" s="61">
        <v>1</v>
      </c>
    </row>
    <row r="604" spans="3:4" x14ac:dyDescent="0.25">
      <c r="C604">
        <v>300</v>
      </c>
      <c r="D604" s="61">
        <v>1</v>
      </c>
    </row>
    <row r="605" spans="3:4" x14ac:dyDescent="0.25">
      <c r="C605">
        <v>148</v>
      </c>
      <c r="D605" s="61">
        <v>1</v>
      </c>
    </row>
    <row r="606" spans="3:4" x14ac:dyDescent="0.25">
      <c r="C606">
        <v>302</v>
      </c>
      <c r="D606" s="61">
        <v>1</v>
      </c>
    </row>
    <row r="607" spans="3:4" x14ac:dyDescent="0.25">
      <c r="C607">
        <v>149</v>
      </c>
      <c r="D607" s="61">
        <v>1</v>
      </c>
    </row>
    <row r="608" spans="3:4" x14ac:dyDescent="0.25">
      <c r="C608">
        <v>305</v>
      </c>
      <c r="D608" s="61">
        <v>1</v>
      </c>
    </row>
    <row r="609" spans="3:4" x14ac:dyDescent="0.25">
      <c r="C609">
        <v>150</v>
      </c>
      <c r="D609" s="61">
        <v>1</v>
      </c>
    </row>
    <row r="610" spans="3:4" x14ac:dyDescent="0.25">
      <c r="C610">
        <v>307</v>
      </c>
      <c r="D610" s="61">
        <v>1</v>
      </c>
    </row>
    <row r="611" spans="3:4" x14ac:dyDescent="0.25">
      <c r="C611">
        <v>151</v>
      </c>
      <c r="D611" s="61">
        <v>1</v>
      </c>
    </row>
    <row r="612" spans="3:4" x14ac:dyDescent="0.25">
      <c r="C612">
        <v>309</v>
      </c>
      <c r="D612" s="61">
        <v>1</v>
      </c>
    </row>
    <row r="613" spans="3:4" x14ac:dyDescent="0.25">
      <c r="C613">
        <v>152</v>
      </c>
      <c r="D613" s="61">
        <v>1</v>
      </c>
    </row>
    <row r="614" spans="3:4" x14ac:dyDescent="0.25">
      <c r="C614">
        <v>312</v>
      </c>
      <c r="D614" s="61">
        <v>1</v>
      </c>
    </row>
    <row r="615" spans="3:4" x14ac:dyDescent="0.25">
      <c r="C615">
        <v>153</v>
      </c>
      <c r="D615" s="61">
        <v>1</v>
      </c>
    </row>
    <row r="616" spans="3:4" x14ac:dyDescent="0.25">
      <c r="C616">
        <v>315</v>
      </c>
      <c r="D616" s="61">
        <v>1</v>
      </c>
    </row>
    <row r="617" spans="3:4" x14ac:dyDescent="0.25">
      <c r="C617">
        <v>154</v>
      </c>
      <c r="D617" s="61">
        <v>1</v>
      </c>
    </row>
    <row r="618" spans="3:4" x14ac:dyDescent="0.25">
      <c r="C618">
        <v>317</v>
      </c>
      <c r="D618" s="61">
        <v>1</v>
      </c>
    </row>
    <row r="619" spans="3:4" x14ac:dyDescent="0.25">
      <c r="C619">
        <v>155</v>
      </c>
      <c r="D619" s="61">
        <v>1</v>
      </c>
    </row>
    <row r="620" spans="3:4" x14ac:dyDescent="0.25">
      <c r="C620">
        <v>319</v>
      </c>
      <c r="D620" s="61">
        <v>1</v>
      </c>
    </row>
    <row r="621" spans="3:4" x14ac:dyDescent="0.25">
      <c r="C621">
        <v>156</v>
      </c>
      <c r="D621" s="61">
        <v>1</v>
      </c>
    </row>
    <row r="622" spans="3:4" x14ac:dyDescent="0.25">
      <c r="C622" t="s">
        <v>680</v>
      </c>
      <c r="D622" s="61">
        <v>1</v>
      </c>
    </row>
    <row r="623" spans="3:4" x14ac:dyDescent="0.25">
      <c r="C623">
        <v>157</v>
      </c>
      <c r="D623" s="61">
        <v>1</v>
      </c>
    </row>
    <row r="624" spans="3:4" x14ac:dyDescent="0.25">
      <c r="C624">
        <v>158</v>
      </c>
      <c r="D624" s="61">
        <v>1</v>
      </c>
    </row>
    <row r="625" spans="3:4" x14ac:dyDescent="0.25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Владимир</cp:lastModifiedBy>
  <dcterms:created xsi:type="dcterms:W3CDTF">2016-07-18T16:19:30Z</dcterms:created>
  <dcterms:modified xsi:type="dcterms:W3CDTF">2017-09-16T14:21:45Z</dcterms:modified>
</cp:coreProperties>
</file>